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SheetTabs="0" xWindow="120" yWindow="120" windowWidth="9720" windowHeight="7320" firstSheet="1" activeTab="4"/>
  </bookViews>
  <sheets>
    <sheet name="Лист1" sheetId="1" state="hidden" r:id="rId1"/>
    <sheet name="Лист2" sheetId="2" r:id="rId2"/>
    <sheet name="Лист3" sheetId="3" r:id="rId3"/>
    <sheet name="Лист4" sheetId="4" state="hidden" r:id="rId4"/>
    <sheet name="Лист5" sheetId="5" r:id="rId5"/>
    <sheet name="Лист6" sheetId="6" r:id="rId6"/>
    <sheet name="Стены" sheetId="7" state="hidden" r:id="rId7"/>
    <sheet name="СтеныГл" sheetId="8" r:id="rId8"/>
    <sheet name="СтеныСум" sheetId="9" r:id="rId9"/>
    <sheet name="Полы" sheetId="10" state="hidden" r:id="rId10"/>
    <sheet name="ПолыГл" sheetId="11" r:id="rId11"/>
    <sheet name="ПолыСум" sheetId="12" r:id="rId12"/>
  </sheets>
  <definedNames>
    <definedName name="ппп">'Лист4'!$B$3:$E$12</definedName>
    <definedName name="Расчет" localSheetId="9">'Полы'!#REF!</definedName>
    <definedName name="Расчет" localSheetId="6">'Стены'!#REF!</definedName>
    <definedName name="Расчет">'Лист1'!$B$3:$H$14</definedName>
  </definedNames>
  <calcPr fullCalcOnLoad="1"/>
</workbook>
</file>

<file path=xl/sharedStrings.xml><?xml version="1.0" encoding="utf-8"?>
<sst xmlns="http://schemas.openxmlformats.org/spreadsheetml/2006/main" count="439" uniqueCount="155">
  <si>
    <t>Лист гипсоволокнистый</t>
  </si>
  <si>
    <t>кв.м</t>
  </si>
  <si>
    <t>С361</t>
  </si>
  <si>
    <t>С362</t>
  </si>
  <si>
    <t>С365</t>
  </si>
  <si>
    <t>С366</t>
  </si>
  <si>
    <t>С368</t>
  </si>
  <si>
    <t>С369</t>
  </si>
  <si>
    <t>Профиль ПН 50/40 (75/40, 100/40)</t>
  </si>
  <si>
    <t>пог.м</t>
  </si>
  <si>
    <t>Шуруп для ГВЛ 3,9х30 мм</t>
  </si>
  <si>
    <t>шт</t>
  </si>
  <si>
    <t>Шпаклевка для швов</t>
  </si>
  <si>
    <t>кг</t>
  </si>
  <si>
    <t>Дюбель "К" 6/35</t>
  </si>
  <si>
    <t>Грунтовка</t>
  </si>
  <si>
    <t>л</t>
  </si>
  <si>
    <t>Изоляционный материал</t>
  </si>
  <si>
    <t>Шуруп LN 9</t>
  </si>
  <si>
    <t>Перегородка из ГВЛ с однослойной обшивкой на металлическом каркасе.</t>
  </si>
  <si>
    <t>Профиль ПС 50/50 (75/50, 100/50)</t>
  </si>
  <si>
    <t>Шуруп для ГВЛ 3,9х45 мм</t>
  </si>
  <si>
    <t>Герметик для перегородок (туба 310 мл)</t>
  </si>
  <si>
    <t>Длина, п.м</t>
  </si>
  <si>
    <t>Высота, п.м</t>
  </si>
  <si>
    <t>Тип перегородки</t>
  </si>
  <si>
    <t>Уплотнитель швов</t>
  </si>
  <si>
    <t>Лента Дихтунгсбат</t>
  </si>
  <si>
    <t>Серпянка "Строби" для швов</t>
  </si>
  <si>
    <t>Расфасовка</t>
  </si>
  <si>
    <t>п.м / рул.</t>
  </si>
  <si>
    <t>кв.м / лист</t>
  </si>
  <si>
    <t>п.м / шт</t>
  </si>
  <si>
    <t>л / канист.</t>
  </si>
  <si>
    <t>кв.м / рул.</t>
  </si>
  <si>
    <t>шт.</t>
  </si>
  <si>
    <t>рул.</t>
  </si>
  <si>
    <t>канист.</t>
  </si>
  <si>
    <t>Тип профиля каркаса:</t>
  </si>
  <si>
    <t>Площадь перегородки:</t>
  </si>
  <si>
    <t>Наименование материала</t>
  </si>
  <si>
    <t>Расход</t>
  </si>
  <si>
    <t>листов</t>
  </si>
  <si>
    <t>П 211</t>
  </si>
  <si>
    <t>П 212</t>
  </si>
  <si>
    <t>П213</t>
  </si>
  <si>
    <t>Профиль ПП 60/27</t>
  </si>
  <si>
    <t>Профиль ПН 28/27</t>
  </si>
  <si>
    <t>Брусок несущий 30х50</t>
  </si>
  <si>
    <t>ПП - удлинитель профилей 60х27</t>
  </si>
  <si>
    <t>ПП - соединитель профилей одноуровневый</t>
  </si>
  <si>
    <t>Подвес с зажимами для профиля ПП 60/27</t>
  </si>
  <si>
    <t>Тяга подвеса</t>
  </si>
  <si>
    <t>Подвес прямой для профиля ПП 60/27</t>
  </si>
  <si>
    <t>Шуруп LN 3,5х9 для соединения профилей</t>
  </si>
  <si>
    <t>Подвес прямой для брусков</t>
  </si>
  <si>
    <t>Шуруп 30 мм (для крепления подвеса к бруску)</t>
  </si>
  <si>
    <t>Шуруп для ГВЛ 3,9х30</t>
  </si>
  <si>
    <t>Шуруп для ГВЛ 3,9х45</t>
  </si>
  <si>
    <t>Анкерный гвоздь для ж/б потолка</t>
  </si>
  <si>
    <t>Дюбель для крепления ПН-профиля</t>
  </si>
  <si>
    <t>Шпаклёвка "Фугефюллер ГВ" (для заделки швов)</t>
  </si>
  <si>
    <t>Грунтовка "Тифенгрунд"</t>
  </si>
  <si>
    <t>Лента уплотнительная</t>
  </si>
  <si>
    <t>Потолки из ГВЛ</t>
  </si>
  <si>
    <t>Система крепления</t>
  </si>
  <si>
    <t>Ширина, п.м</t>
  </si>
  <si>
    <t>Площадь потолка:</t>
  </si>
  <si>
    <t>Расчет потолка</t>
  </si>
  <si>
    <t>Система крепления:</t>
  </si>
  <si>
    <t>№№ поз.</t>
  </si>
  <si>
    <t>Наименование расходных материалов</t>
  </si>
  <si>
    <t>Ед. изм.</t>
  </si>
  <si>
    <t>Примечания</t>
  </si>
  <si>
    <t>С663</t>
  </si>
  <si>
    <t>С 665</t>
  </si>
  <si>
    <t>С666</t>
  </si>
  <si>
    <t>С661</t>
  </si>
  <si>
    <t>1 слой</t>
  </si>
  <si>
    <t>2 слоя</t>
  </si>
  <si>
    <t>Профиль НС 50/50 (75/50. 100/50)</t>
  </si>
  <si>
    <t>Дюбель «К» 6х35</t>
  </si>
  <si>
    <t>Шуруп LN9 (для профилей)</t>
  </si>
  <si>
    <t>по потребности заказчика</t>
  </si>
  <si>
    <t>Шпаклевка «Фугенфюллер ГВ» (для шпаклевания швов)</t>
  </si>
  <si>
    <t>кг.</t>
  </si>
  <si>
    <t>Шпаклевка «Фугенфюллер» (для приклеивания ГВЛ)</t>
  </si>
  <si>
    <t>варианты А,В</t>
  </si>
  <si>
    <t>Монтажный клей «Перлфикс ГВ»</t>
  </si>
  <si>
    <t>варианты Б,В</t>
  </si>
  <si>
    <t>Полосы из гипсоволокнистых листов</t>
  </si>
  <si>
    <t>вариант В</t>
  </si>
  <si>
    <t>высота стен</t>
  </si>
  <si>
    <t>Подвес прямой (С 663)</t>
  </si>
  <si>
    <t>Кронштейн (С 665, С 666, при h&gt;4 м)</t>
  </si>
  <si>
    <t>Лента уплотнительная 30(50)хЗ,2</t>
  </si>
  <si>
    <t>Герметик для перегородок</t>
  </si>
  <si>
    <t>Лента уплотнительная 30 (50, 70, 100)х3,2</t>
  </si>
  <si>
    <t>упак.</t>
  </si>
  <si>
    <t>Шуруп для ГВЛ 3,9хЗ0 мм</t>
  </si>
  <si>
    <t>Шуруп для ГВЛ 3,9x45 мм</t>
  </si>
  <si>
    <t>Профиль ПУ 31x31 (защита углов)</t>
  </si>
  <si>
    <t>Облицовка из ГВЛ на</t>
  </si>
  <si>
    <t>клею</t>
  </si>
  <si>
    <t>каркасе из потолочного профиля</t>
  </si>
  <si>
    <t>металлическом каркасе однослойная</t>
  </si>
  <si>
    <t>металлическом каркасе двухслойная</t>
  </si>
  <si>
    <t>Периметр, п.м</t>
  </si>
  <si>
    <t>Поверхность стен</t>
  </si>
  <si>
    <t>Ровная поверхность</t>
  </si>
  <si>
    <t>Неровности стены до 20 мм</t>
  </si>
  <si>
    <t>Неровности стены более 20 мм</t>
  </si>
  <si>
    <t>Площадь стен:</t>
  </si>
  <si>
    <t>С665</t>
  </si>
  <si>
    <t>Количество слоев:</t>
  </si>
  <si>
    <t>Кол-во слоев:</t>
  </si>
  <si>
    <t>Слои (смещение)</t>
  </si>
  <si>
    <t>Высота</t>
  </si>
  <si>
    <t>Высота листа</t>
  </si>
  <si>
    <t>зависит от количества углов и высоты помещения</t>
  </si>
  <si>
    <t>А</t>
  </si>
  <si>
    <t>Б</t>
  </si>
  <si>
    <t>В</t>
  </si>
  <si>
    <t>кг / бан.</t>
  </si>
  <si>
    <t>Облицовка стен ГВЛ</t>
  </si>
  <si>
    <t>Расчет перегородок</t>
  </si>
  <si>
    <t>Облицовка стен</t>
  </si>
  <si>
    <t>Суперпол</t>
  </si>
  <si>
    <t>Полиэтиленовая пленка</t>
  </si>
  <si>
    <t>Лента кромочная</t>
  </si>
  <si>
    <t>Сухая засыпка (расчетная толщина 10 мм)</t>
  </si>
  <si>
    <t>Плиты пенополистирольные</t>
  </si>
  <si>
    <t>Элемент пола</t>
  </si>
  <si>
    <t>ГВЛ малоформатный</t>
  </si>
  <si>
    <t>Мастика "Полакс" (наноситься сплошным слоем)</t>
  </si>
  <si>
    <t>Клей ПВА (наносится сплошным слоем)</t>
  </si>
  <si>
    <t>"Системклебер" (наносится в виде одного валика)</t>
  </si>
  <si>
    <t>"Фальцклебер" (наносится в виде двух валиков)</t>
  </si>
  <si>
    <t>Специальные шурупы для ГВЛ</t>
  </si>
  <si>
    <t>элементы пола</t>
  </si>
  <si>
    <t>малоформ.ГВЛ</t>
  </si>
  <si>
    <t xml:space="preserve">Сборные основания из </t>
  </si>
  <si>
    <t>элементов пола</t>
  </si>
  <si>
    <t>малоформатных ГВЛ</t>
  </si>
  <si>
    <t>Площадь пола:</t>
  </si>
  <si>
    <t>Длина, п.м.:</t>
  </si>
  <si>
    <t>Ширина, п.м:</t>
  </si>
  <si>
    <t xml:space="preserve">Клеящий материал: </t>
  </si>
  <si>
    <t>л / меш.</t>
  </si>
  <si>
    <t>кг / туб.</t>
  </si>
  <si>
    <t>меш.</t>
  </si>
  <si>
    <t>лист.</t>
  </si>
  <si>
    <t>бан.</t>
  </si>
  <si>
    <t>туб.</t>
  </si>
  <si>
    <t>кг / меш.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</si>
</sst>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"/>
  </numFmts>
  <fonts count="17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2"/>
      <color indexed="61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b/>
      <i/>
      <sz val="10"/>
      <color indexed="61"/>
      <name val="Arial"/>
      <family val="2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5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1" xfId="0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3" fillId="4" borderId="0" xfId="15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0" fillId="0" borderId="5" xfId="0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/>
      <protection locked="0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9" xfId="0" applyFont="1" applyFill="1" applyBorder="1" applyAlignment="1">
      <alignment horizontal="left"/>
    </xf>
    <xf numFmtId="0" fontId="10" fillId="4" borderId="0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 horizontal="left"/>
    </xf>
    <xf numFmtId="0" fontId="10" fillId="4" borderId="7" xfId="0" applyFont="1" applyFill="1" applyBorder="1" applyAlignment="1" applyProtection="1">
      <alignment/>
      <protection locked="0"/>
    </xf>
    <xf numFmtId="0" fontId="8" fillId="4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wrapText="1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wrapText="1"/>
    </xf>
    <xf numFmtId="0" fontId="0" fillId="5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0" fillId="5" borderId="14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2" fillId="0" borderId="0" xfId="0" applyFont="1" applyAlignment="1">
      <alignment wrapText="1"/>
    </xf>
    <xf numFmtId="0" fontId="5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25" xfId="0" applyFill="1" applyBorder="1" applyAlignment="1">
      <alignment/>
    </xf>
    <xf numFmtId="0" fontId="6" fillId="4" borderId="26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8" fillId="4" borderId="31" xfId="0" applyFont="1" applyFill="1" applyBorder="1" applyAlignment="1">
      <alignment/>
    </xf>
    <xf numFmtId="0" fontId="10" fillId="4" borderId="31" xfId="0" applyFont="1" applyFill="1" applyBorder="1" applyAlignment="1" applyProtection="1">
      <alignment/>
      <protection locked="0"/>
    </xf>
    <xf numFmtId="0" fontId="8" fillId="4" borderId="31" xfId="0" applyFont="1" applyFill="1" applyBorder="1" applyAlignment="1">
      <alignment horizontal="left"/>
    </xf>
    <xf numFmtId="0" fontId="0" fillId="4" borderId="31" xfId="0" applyFill="1" applyBorder="1" applyAlignment="1">
      <alignment/>
    </xf>
    <xf numFmtId="0" fontId="2" fillId="0" borderId="0" xfId="0" applyFont="1" applyAlignment="1">
      <alignment/>
    </xf>
    <xf numFmtId="0" fontId="3" fillId="8" borderId="32" xfId="15" applyFill="1" applyBorder="1" applyAlignment="1">
      <alignment/>
    </xf>
    <xf numFmtId="0" fontId="0" fillId="9" borderId="32" xfId="0" applyFill="1" applyBorder="1" applyAlignment="1">
      <alignment/>
    </xf>
    <xf numFmtId="0" fontId="3" fillId="4" borderId="32" xfId="15" applyFill="1" applyBorder="1" applyAlignment="1">
      <alignment/>
    </xf>
    <xf numFmtId="0" fontId="0" fillId="9" borderId="33" xfId="0" applyFill="1" applyBorder="1" applyAlignment="1">
      <alignment/>
    </xf>
    <xf numFmtId="0" fontId="0" fillId="9" borderId="34" xfId="0" applyFill="1" applyBorder="1" applyAlignment="1">
      <alignment/>
    </xf>
    <xf numFmtId="0" fontId="3" fillId="8" borderId="35" xfId="15" applyFill="1" applyBorder="1" applyAlignment="1">
      <alignment/>
    </xf>
    <xf numFmtId="0" fontId="3" fillId="4" borderId="35" xfId="15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2" xfId="0" applyFill="1" applyBorder="1" applyAlignment="1">
      <alignment wrapText="1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11" borderId="0" xfId="0" applyFill="1" applyAlignment="1">
      <alignment wrapText="1"/>
    </xf>
    <xf numFmtId="0" fontId="0" fillId="11" borderId="0" xfId="0" applyFill="1" applyAlignment="1">
      <alignment horizontal="center"/>
    </xf>
    <xf numFmtId="0" fontId="0" fillId="11" borderId="32" xfId="0" applyFill="1" applyBorder="1" applyAlignment="1">
      <alignment horizontal="center"/>
    </xf>
    <xf numFmtId="0" fontId="5" fillId="3" borderId="4" xfId="0" applyFont="1" applyFill="1" applyBorder="1" applyAlignment="1">
      <alignment horizontal="left" indent="4"/>
    </xf>
    <xf numFmtId="0" fontId="5" fillId="3" borderId="4" xfId="0" applyFont="1" applyFill="1" applyBorder="1" applyAlignment="1">
      <alignment horizontal="left" indent="7"/>
    </xf>
    <xf numFmtId="0" fontId="5" fillId="3" borderId="6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9" xfId="0" applyFill="1" applyBorder="1" applyAlignment="1">
      <alignment/>
    </xf>
    <xf numFmtId="172" fontId="2" fillId="4" borderId="9" xfId="0" applyNumberFormat="1" applyFont="1" applyFill="1" applyBorder="1" applyAlignment="1" applyProtection="1">
      <alignment/>
      <protection locked="0"/>
    </xf>
    <xf numFmtId="2" fontId="2" fillId="4" borderId="9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horizontal="left" indent="12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4" fillId="0" borderId="36" xfId="0" applyFont="1" applyBorder="1" applyAlignment="1">
      <alignment/>
    </xf>
    <xf numFmtId="0" fontId="12" fillId="0" borderId="20" xfId="0" applyFont="1" applyBorder="1" applyAlignment="1">
      <alignment wrapText="1"/>
    </xf>
    <xf numFmtId="172" fontId="14" fillId="0" borderId="37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2" fillId="0" borderId="37" xfId="0" applyFont="1" applyBorder="1" applyAlignment="1">
      <alignment/>
    </xf>
    <xf numFmtId="0" fontId="15" fillId="0" borderId="38" xfId="0" applyFont="1" applyBorder="1" applyAlignment="1">
      <alignment/>
    </xf>
    <xf numFmtId="172" fontId="14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" fontId="14" fillId="0" borderId="13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0" fontId="14" fillId="0" borderId="18" xfId="0" applyFont="1" applyBorder="1" applyAlignment="1">
      <alignment/>
    </xf>
    <xf numFmtId="172" fontId="14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5" fillId="0" borderId="12" xfId="0" applyFont="1" applyBorder="1" applyAlignment="1">
      <alignment/>
    </xf>
    <xf numFmtId="172" fontId="16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0" xfId="0" applyFont="1" applyBorder="1" applyAlignment="1">
      <alignment wrapText="1"/>
    </xf>
    <xf numFmtId="0" fontId="14" fillId="0" borderId="36" xfId="0" applyFont="1" applyBorder="1" applyAlignment="1">
      <alignment horizontal="center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14" fillId="0" borderId="1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3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6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A1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77;&#1085;&#1099;&#1057;&#1091;&#1084;!A1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77;&#1085;&#1099;&#1043;&#1083;!A1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5;&#1086;&#1083;&#1099;&#1057;&#1091;&#1084;!A1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5;&#1086;&#1083;&#1099;&#1043;&#1083;!A1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28575</xdr:rowOff>
    </xdr:from>
    <xdr:to>
      <xdr:col>8</xdr:col>
      <xdr:colOff>600075</xdr:colOff>
      <xdr:row>7</xdr:row>
      <xdr:rowOff>85725</xdr:rowOff>
    </xdr:to>
    <xdr:grpSp>
      <xdr:nvGrpSpPr>
        <xdr:cNvPr id="1" name="Group 9">
          <a:hlinkClick r:id="rId1"/>
        </xdr:cNvPr>
        <xdr:cNvGrpSpPr>
          <a:grpSpLocks/>
        </xdr:cNvGrpSpPr>
      </xdr:nvGrpSpPr>
      <xdr:grpSpPr>
        <a:xfrm>
          <a:off x="4914900" y="590550"/>
          <a:ext cx="723900" cy="723900"/>
          <a:chOff x="501" y="16"/>
          <a:chExt cx="72" cy="71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7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95250</xdr:rowOff>
    </xdr:from>
    <xdr:to>
      <xdr:col>5</xdr:col>
      <xdr:colOff>523875</xdr:colOff>
      <xdr:row>4</xdr:row>
      <xdr:rowOff>123825</xdr:rowOff>
    </xdr:to>
    <xdr:grpSp>
      <xdr:nvGrpSpPr>
        <xdr:cNvPr id="1" name="Group 6">
          <a:hlinkClick r:id="rId1"/>
        </xdr:cNvPr>
        <xdr:cNvGrpSpPr>
          <a:grpSpLocks/>
        </xdr:cNvGrpSpPr>
      </xdr:nvGrpSpPr>
      <xdr:grpSpPr>
        <a:xfrm>
          <a:off x="4905375" y="95250"/>
          <a:ext cx="685800" cy="676275"/>
          <a:chOff x="501" y="16"/>
          <a:chExt cx="72" cy="71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>
    <xdr:from>
      <xdr:col>3</xdr:col>
      <xdr:colOff>257175</xdr:colOff>
      <xdr:row>28</xdr:row>
      <xdr:rowOff>95250</xdr:rowOff>
    </xdr:from>
    <xdr:to>
      <xdr:col>5</xdr:col>
      <xdr:colOff>647700</xdr:colOff>
      <xdr:row>34</xdr:row>
      <xdr:rowOff>133350</xdr:rowOff>
    </xdr:to>
    <xdr:grpSp>
      <xdr:nvGrpSpPr>
        <xdr:cNvPr id="4" name="Group 9"/>
        <xdr:cNvGrpSpPr>
          <a:grpSpLocks/>
        </xdr:cNvGrpSpPr>
      </xdr:nvGrpSpPr>
      <xdr:grpSpPr>
        <a:xfrm>
          <a:off x="4029075" y="4819650"/>
          <a:ext cx="1685925" cy="1009650"/>
          <a:chOff x="448" y="272"/>
          <a:chExt cx="239" cy="159"/>
        </a:xfrm>
        <a:solidFill>
          <a:srgbClr val="FFFFFF"/>
        </a:solidFill>
      </xdr:grpSpPr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8" y="272"/>
            <a:ext cx="239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190500</xdr:colOff>
      <xdr:row>4</xdr:row>
      <xdr:rowOff>152400</xdr:rowOff>
    </xdr:to>
    <xdr:grpSp>
      <xdr:nvGrpSpPr>
        <xdr:cNvPr id="7" name="Group 15"/>
        <xdr:cNvGrpSpPr>
          <a:grpSpLocks/>
        </xdr:cNvGrpSpPr>
      </xdr:nvGrpSpPr>
      <xdr:grpSpPr>
        <a:xfrm>
          <a:off x="200025" y="85725"/>
          <a:ext cx="3762375" cy="714375"/>
          <a:chOff x="21" y="17"/>
          <a:chExt cx="395" cy="104"/>
        </a:xfrm>
        <a:solidFill>
          <a:srgbClr val="FFFFFF"/>
        </a:solidFill>
      </xdr:grpSpPr>
      <xdr:sp>
        <xdr:nvSpPr>
          <xdr:cNvPr id="9" name="Line 13"/>
          <xdr:cNvSpPr>
            <a:spLocks/>
          </xdr:cNvSpPr>
        </xdr:nvSpPr>
        <xdr:spPr>
          <a:xfrm flipV="1">
            <a:off x="22" y="91"/>
            <a:ext cx="386" cy="1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</xdr:row>
      <xdr:rowOff>104775</xdr:rowOff>
    </xdr:from>
    <xdr:to>
      <xdr:col>1</xdr:col>
      <xdr:colOff>2143125</xdr:colOff>
      <xdr:row>7</xdr:row>
      <xdr:rowOff>152400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71450" y="914400"/>
          <a:ext cx="2171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Ульяновск, Азовская 82
Тел./факс: (8422) 34-19-97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28575</xdr:rowOff>
    </xdr:from>
    <xdr:to>
      <xdr:col>9</xdr:col>
      <xdr:colOff>85725</xdr:colOff>
      <xdr:row>7</xdr:row>
      <xdr:rowOff>142875</xdr:rowOff>
    </xdr:to>
    <xdr:grpSp>
      <xdr:nvGrpSpPr>
        <xdr:cNvPr id="1" name="Group 2">
          <a:hlinkClick r:id="rId1"/>
        </xdr:cNvPr>
        <xdr:cNvGrpSpPr>
          <a:grpSpLocks noChangeAspect="1"/>
        </xdr:cNvGrpSpPr>
      </xdr:nvGrpSpPr>
      <xdr:grpSpPr>
        <a:xfrm>
          <a:off x="4933950" y="504825"/>
          <a:ext cx="723900" cy="781050"/>
          <a:chOff x="501" y="16"/>
          <a:chExt cx="72" cy="71"/>
        </a:xfrm>
        <a:solidFill>
          <a:srgbClr val="FFFFFF"/>
        </a:solidFill>
      </xdr:grpSpPr>
      <xdr:sp>
        <xdr:nvSpPr>
          <xdr:cNvPr id="2" name="Rectangle 3"/>
          <xdr:cNvSpPr>
            <a:spLocks noChangeAspect="1"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95250</xdr:rowOff>
    </xdr:from>
    <xdr:to>
      <xdr:col>5</xdr:col>
      <xdr:colOff>523875</xdr:colOff>
      <xdr:row>4</xdr:row>
      <xdr:rowOff>123825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114925" y="95250"/>
          <a:ext cx="685800" cy="676275"/>
          <a:chOff x="501" y="16"/>
          <a:chExt cx="72" cy="7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>
    <xdr:from>
      <xdr:col>3</xdr:col>
      <xdr:colOff>257175</xdr:colOff>
      <xdr:row>32</xdr:row>
      <xdr:rowOff>95250</xdr:rowOff>
    </xdr:from>
    <xdr:to>
      <xdr:col>5</xdr:col>
      <xdr:colOff>647700</xdr:colOff>
      <xdr:row>38</xdr:row>
      <xdr:rowOff>133350</xdr:rowOff>
    </xdr:to>
    <xdr:grpSp>
      <xdr:nvGrpSpPr>
        <xdr:cNvPr id="4" name="Group 4"/>
        <xdr:cNvGrpSpPr>
          <a:grpSpLocks/>
        </xdr:cNvGrpSpPr>
      </xdr:nvGrpSpPr>
      <xdr:grpSpPr>
        <a:xfrm>
          <a:off x="4181475" y="5543550"/>
          <a:ext cx="1743075" cy="1009650"/>
          <a:chOff x="448" y="272"/>
          <a:chExt cx="239" cy="159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8" y="272"/>
            <a:ext cx="239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190500</xdr:colOff>
      <xdr:row>4</xdr:row>
      <xdr:rowOff>152400</xdr:rowOff>
    </xdr:to>
    <xdr:grpSp>
      <xdr:nvGrpSpPr>
        <xdr:cNvPr id="7" name="Group 7"/>
        <xdr:cNvGrpSpPr>
          <a:grpSpLocks/>
        </xdr:cNvGrpSpPr>
      </xdr:nvGrpSpPr>
      <xdr:grpSpPr>
        <a:xfrm>
          <a:off x="200025" y="85725"/>
          <a:ext cx="3914775" cy="714375"/>
          <a:chOff x="21" y="17"/>
          <a:chExt cx="395" cy="104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22" y="91"/>
            <a:ext cx="386" cy="1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</xdr:row>
      <xdr:rowOff>104775</xdr:rowOff>
    </xdr:from>
    <xdr:to>
      <xdr:col>1</xdr:col>
      <xdr:colOff>2143125</xdr:colOff>
      <xdr:row>7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" y="914400"/>
          <a:ext cx="2171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Ульяновск, Азовская 82
Тел./факс: (8422) 34-19-97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0</xdr:rowOff>
    </xdr:from>
    <xdr:to>
      <xdr:col>9</xdr:col>
      <xdr:colOff>161925</xdr:colOff>
      <xdr:row>6</xdr:row>
      <xdr:rowOff>57150</xdr:rowOff>
    </xdr:to>
    <xdr:grpSp>
      <xdr:nvGrpSpPr>
        <xdr:cNvPr id="1" name="Group 3">
          <a:hlinkClick r:id="rId1"/>
        </xdr:cNvPr>
        <xdr:cNvGrpSpPr>
          <a:grpSpLocks/>
        </xdr:cNvGrpSpPr>
      </xdr:nvGrpSpPr>
      <xdr:grpSpPr>
        <a:xfrm>
          <a:off x="5029200" y="476250"/>
          <a:ext cx="723900" cy="723900"/>
          <a:chOff x="501" y="16"/>
          <a:chExt cx="72" cy="71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95250</xdr:rowOff>
    </xdr:from>
    <xdr:to>
      <xdr:col>5</xdr:col>
      <xdr:colOff>523875</xdr:colOff>
      <xdr:row>4</xdr:row>
      <xdr:rowOff>123825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000625" y="95250"/>
          <a:ext cx="685800" cy="676275"/>
          <a:chOff x="501" y="16"/>
          <a:chExt cx="72" cy="7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>
    <xdr:from>
      <xdr:col>3</xdr:col>
      <xdr:colOff>295275</xdr:colOff>
      <xdr:row>30</xdr:row>
      <xdr:rowOff>95250</xdr:rowOff>
    </xdr:from>
    <xdr:to>
      <xdr:col>6</xdr:col>
      <xdr:colOff>0</xdr:colOff>
      <xdr:row>38</xdr:row>
      <xdr:rowOff>38100</xdr:rowOff>
    </xdr:to>
    <xdr:grpSp>
      <xdr:nvGrpSpPr>
        <xdr:cNvPr id="4" name="Group 4"/>
        <xdr:cNvGrpSpPr>
          <a:grpSpLocks/>
        </xdr:cNvGrpSpPr>
      </xdr:nvGrpSpPr>
      <xdr:grpSpPr>
        <a:xfrm>
          <a:off x="4067175" y="5276850"/>
          <a:ext cx="1809750" cy="1238250"/>
          <a:chOff x="448" y="272"/>
          <a:chExt cx="239" cy="159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8" y="272"/>
            <a:ext cx="239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190500</xdr:colOff>
      <xdr:row>4</xdr:row>
      <xdr:rowOff>152400</xdr:rowOff>
    </xdr:to>
    <xdr:grpSp>
      <xdr:nvGrpSpPr>
        <xdr:cNvPr id="7" name="Group 7"/>
        <xdr:cNvGrpSpPr>
          <a:grpSpLocks/>
        </xdr:cNvGrpSpPr>
      </xdr:nvGrpSpPr>
      <xdr:grpSpPr>
        <a:xfrm>
          <a:off x="200025" y="85725"/>
          <a:ext cx="3762375" cy="714375"/>
          <a:chOff x="21" y="17"/>
          <a:chExt cx="395" cy="104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22" y="91"/>
            <a:ext cx="386" cy="1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</xdr:row>
      <xdr:rowOff>104775</xdr:rowOff>
    </xdr:from>
    <xdr:to>
      <xdr:col>1</xdr:col>
      <xdr:colOff>2143125</xdr:colOff>
      <xdr:row>7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" y="914400"/>
          <a:ext cx="2171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Ульяновск, Азовская 82
Тел./факс: (8422) 34-19-97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0</xdr:rowOff>
    </xdr:from>
    <xdr:to>
      <xdr:col>9</xdr:col>
      <xdr:colOff>161925</xdr:colOff>
      <xdr:row>6</xdr:row>
      <xdr:rowOff>57150</xdr:rowOff>
    </xdr:to>
    <xdr:grpSp>
      <xdr:nvGrpSpPr>
        <xdr:cNvPr id="1" name="Group 3">
          <a:hlinkClick r:id="rId1"/>
        </xdr:cNvPr>
        <xdr:cNvGrpSpPr>
          <a:grpSpLocks/>
        </xdr:cNvGrpSpPr>
      </xdr:nvGrpSpPr>
      <xdr:grpSpPr>
        <a:xfrm>
          <a:off x="5029200" y="476250"/>
          <a:ext cx="723900" cy="723900"/>
          <a:chOff x="501" y="16"/>
          <a:chExt cx="72" cy="71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95250</xdr:rowOff>
    </xdr:from>
    <xdr:to>
      <xdr:col>5</xdr:col>
      <xdr:colOff>523875</xdr:colOff>
      <xdr:row>4</xdr:row>
      <xdr:rowOff>123825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076825" y="95250"/>
          <a:ext cx="685800" cy="676275"/>
          <a:chOff x="501" y="16"/>
          <a:chExt cx="72" cy="7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1" y="16"/>
            <a:ext cx="72" cy="71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2" y="17"/>
            <a:ext cx="71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>
    <xdr:from>
      <xdr:col>3</xdr:col>
      <xdr:colOff>295275</xdr:colOff>
      <xdr:row>20</xdr:row>
      <xdr:rowOff>95250</xdr:rowOff>
    </xdr:from>
    <xdr:to>
      <xdr:col>6</xdr:col>
      <xdr:colOff>0</xdr:colOff>
      <xdr:row>28</xdr:row>
      <xdr:rowOff>38100</xdr:rowOff>
    </xdr:to>
    <xdr:grpSp>
      <xdr:nvGrpSpPr>
        <xdr:cNvPr id="4" name="Group 4"/>
        <xdr:cNvGrpSpPr>
          <a:grpSpLocks/>
        </xdr:cNvGrpSpPr>
      </xdr:nvGrpSpPr>
      <xdr:grpSpPr>
        <a:xfrm>
          <a:off x="4143375" y="3495675"/>
          <a:ext cx="1809750" cy="1238250"/>
          <a:chOff x="448" y="272"/>
          <a:chExt cx="239" cy="159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8" y="272"/>
            <a:ext cx="239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190500</xdr:colOff>
      <xdr:row>4</xdr:row>
      <xdr:rowOff>152400</xdr:rowOff>
    </xdr:to>
    <xdr:grpSp>
      <xdr:nvGrpSpPr>
        <xdr:cNvPr id="7" name="Group 7"/>
        <xdr:cNvGrpSpPr>
          <a:grpSpLocks/>
        </xdr:cNvGrpSpPr>
      </xdr:nvGrpSpPr>
      <xdr:grpSpPr>
        <a:xfrm>
          <a:off x="200025" y="85725"/>
          <a:ext cx="3838575" cy="714375"/>
          <a:chOff x="21" y="17"/>
          <a:chExt cx="395" cy="104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22" y="91"/>
            <a:ext cx="386" cy="1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</xdr:row>
      <xdr:rowOff>104775</xdr:rowOff>
    </xdr:from>
    <xdr:to>
      <xdr:col>1</xdr:col>
      <xdr:colOff>2143125</xdr:colOff>
      <xdr:row>7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1450" y="914400"/>
          <a:ext cx="2171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Ульяновск, Азовская 82
Тел./факс: (8422) 34-19-97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K15"/>
  <sheetViews>
    <sheetView workbookViewId="0" topLeftCell="A1">
      <selection activeCell="K10" sqref="K10"/>
    </sheetView>
  </sheetViews>
  <sheetFormatPr defaultColWidth="9.140625" defaultRowHeight="12.75"/>
  <cols>
    <col min="1" max="1" width="3.00390625" style="0" bestFit="1" customWidth="1"/>
    <col min="2" max="2" width="38.00390625" style="2" customWidth="1"/>
    <col min="3" max="8" width="5.28125" style="1" bestFit="1" customWidth="1"/>
    <col min="9" max="9" width="5.57421875" style="0" bestFit="1" customWidth="1"/>
  </cols>
  <sheetData>
    <row r="2" spans="3:11" ht="12.7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J2" s="4" t="s">
        <v>2</v>
      </c>
      <c r="K2" s="33">
        <v>1</v>
      </c>
    </row>
    <row r="3" spans="1:10" ht="12.75">
      <c r="A3">
        <v>1</v>
      </c>
      <c r="B3" s="2" t="s">
        <v>0</v>
      </c>
      <c r="C3" s="1">
        <v>2</v>
      </c>
      <c r="D3" s="1">
        <v>4</v>
      </c>
      <c r="E3" s="1">
        <v>4</v>
      </c>
      <c r="F3" s="1">
        <v>4.1</v>
      </c>
      <c r="G3" s="1">
        <v>2</v>
      </c>
      <c r="H3" s="1">
        <v>4</v>
      </c>
      <c r="I3" t="s">
        <v>1</v>
      </c>
      <c r="J3" s="4" t="s">
        <v>3</v>
      </c>
    </row>
    <row r="4" spans="1:10" ht="12.75">
      <c r="A4">
        <v>2</v>
      </c>
      <c r="B4" s="2" t="s">
        <v>8</v>
      </c>
      <c r="C4" s="1">
        <v>0.7</v>
      </c>
      <c r="D4" s="1">
        <v>0.7</v>
      </c>
      <c r="E4" s="1">
        <v>1.4</v>
      </c>
      <c r="F4" s="1">
        <v>1.4</v>
      </c>
      <c r="I4" t="s">
        <v>9</v>
      </c>
      <c r="J4" s="4" t="s">
        <v>4</v>
      </c>
    </row>
    <row r="5" spans="1:10" ht="12.75">
      <c r="A5">
        <v>3</v>
      </c>
      <c r="B5" s="2" t="s">
        <v>20</v>
      </c>
      <c r="C5" s="1">
        <v>2</v>
      </c>
      <c r="D5" s="1">
        <v>2</v>
      </c>
      <c r="E5" s="1">
        <v>4</v>
      </c>
      <c r="F5" s="1">
        <v>4</v>
      </c>
      <c r="I5" t="s">
        <v>9</v>
      </c>
      <c r="J5" s="4" t="s">
        <v>5</v>
      </c>
    </row>
    <row r="6" spans="1:10" ht="12.75">
      <c r="A6">
        <v>4</v>
      </c>
      <c r="B6" s="2" t="s">
        <v>10</v>
      </c>
      <c r="C6" s="1">
        <v>29</v>
      </c>
      <c r="D6" s="1">
        <v>13</v>
      </c>
      <c r="E6" s="1">
        <v>13</v>
      </c>
      <c r="F6" s="1">
        <v>18</v>
      </c>
      <c r="H6" s="1">
        <v>13</v>
      </c>
      <c r="I6" t="s">
        <v>11</v>
      </c>
      <c r="J6" s="4" t="s">
        <v>6</v>
      </c>
    </row>
    <row r="7" spans="2:10" ht="12.75">
      <c r="B7" s="2" t="s">
        <v>21</v>
      </c>
      <c r="D7" s="1">
        <v>29</v>
      </c>
      <c r="E7" s="1">
        <v>29</v>
      </c>
      <c r="F7" s="1">
        <v>29</v>
      </c>
      <c r="G7" s="1">
        <v>29</v>
      </c>
      <c r="H7" s="1">
        <v>29</v>
      </c>
      <c r="I7" t="s">
        <v>11</v>
      </c>
      <c r="J7" s="4" t="s">
        <v>7</v>
      </c>
    </row>
    <row r="8" spans="1:9" ht="12.75">
      <c r="A8">
        <v>5</v>
      </c>
      <c r="B8" s="2" t="s">
        <v>12</v>
      </c>
      <c r="C8" s="1">
        <v>0.6</v>
      </c>
      <c r="D8" s="1">
        <v>1</v>
      </c>
      <c r="E8" s="1">
        <v>1</v>
      </c>
      <c r="F8" s="1">
        <v>1</v>
      </c>
      <c r="G8" s="1">
        <v>0.6</v>
      </c>
      <c r="H8" s="1">
        <v>1</v>
      </c>
      <c r="I8" t="s">
        <v>13</v>
      </c>
    </row>
    <row r="9" spans="1:9" ht="12.75">
      <c r="A9">
        <v>6</v>
      </c>
      <c r="B9" s="2" t="s">
        <v>14</v>
      </c>
      <c r="C9" s="1">
        <v>1.5</v>
      </c>
      <c r="D9" s="1">
        <v>1.5</v>
      </c>
      <c r="E9" s="1">
        <v>3</v>
      </c>
      <c r="F9" s="1">
        <v>3</v>
      </c>
      <c r="G9" s="1">
        <v>1.5</v>
      </c>
      <c r="H9" s="1">
        <v>1.5</v>
      </c>
      <c r="I9" t="s">
        <v>11</v>
      </c>
    </row>
    <row r="10" spans="1:11" ht="12.75">
      <c r="A10" s="5">
        <v>7</v>
      </c>
      <c r="B10" s="6" t="s">
        <v>22</v>
      </c>
      <c r="C10" s="7">
        <v>0.5</v>
      </c>
      <c r="D10" s="7">
        <v>0.5</v>
      </c>
      <c r="E10" s="7">
        <v>1</v>
      </c>
      <c r="F10" s="7">
        <v>1</v>
      </c>
      <c r="G10" s="7">
        <v>0.5</v>
      </c>
      <c r="H10" s="7">
        <v>0.5</v>
      </c>
      <c r="I10" s="5" t="s">
        <v>11</v>
      </c>
      <c r="K10" s="39">
        <v>1</v>
      </c>
    </row>
    <row r="11" spans="1:9" ht="12.75">
      <c r="A11" s="5"/>
      <c r="B11" s="6" t="s">
        <v>28</v>
      </c>
      <c r="C11" s="7">
        <v>1.2</v>
      </c>
      <c r="D11" s="7">
        <v>1.2</v>
      </c>
      <c r="E11" s="7">
        <v>2.4</v>
      </c>
      <c r="F11" s="7">
        <v>2.4</v>
      </c>
      <c r="G11" s="7">
        <v>1.2</v>
      </c>
      <c r="H11" s="7">
        <v>1.2</v>
      </c>
      <c r="I11" s="5" t="s">
        <v>9</v>
      </c>
    </row>
    <row r="12" spans="1:9" ht="12.75">
      <c r="A12">
        <v>8</v>
      </c>
      <c r="B12" s="2" t="s">
        <v>15</v>
      </c>
      <c r="C12" s="1">
        <v>0.2</v>
      </c>
      <c r="D12" s="1">
        <v>0.2</v>
      </c>
      <c r="E12" s="1">
        <v>0.2</v>
      </c>
      <c r="F12" s="1">
        <v>0.2</v>
      </c>
      <c r="G12" s="1">
        <v>0.2</v>
      </c>
      <c r="H12" s="1">
        <v>0.2</v>
      </c>
      <c r="I12" t="s">
        <v>16</v>
      </c>
    </row>
    <row r="13" spans="1:9" ht="12.75">
      <c r="A13">
        <v>9</v>
      </c>
      <c r="B13" s="2" t="s">
        <v>17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t="s">
        <v>1</v>
      </c>
    </row>
    <row r="14" spans="1:9" ht="12.75">
      <c r="A14">
        <v>10</v>
      </c>
      <c r="B14" s="2" t="s">
        <v>18</v>
      </c>
      <c r="C14" s="1">
        <v>7.3</v>
      </c>
      <c r="I14" t="s">
        <v>11</v>
      </c>
    </row>
    <row r="15" spans="2:9" ht="12.75">
      <c r="B15" s="2" t="s">
        <v>27</v>
      </c>
      <c r="I15" t="s">
        <v>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F21"/>
  <sheetViews>
    <sheetView workbookViewId="0" topLeftCell="B1">
      <selection activeCell="B3" sqref="B3:B14"/>
    </sheetView>
  </sheetViews>
  <sheetFormatPr defaultColWidth="9.140625" defaultRowHeight="12.75"/>
  <cols>
    <col min="1" max="1" width="3.00390625" style="0" bestFit="1" customWidth="1"/>
    <col min="2" max="2" width="52.57421875" style="2" customWidth="1"/>
    <col min="3" max="3" width="12.7109375" style="1" customWidth="1"/>
    <col min="4" max="4" width="11.8515625" style="1" customWidth="1"/>
  </cols>
  <sheetData>
    <row r="1" spans="1:6" ht="25.5">
      <c r="A1" s="86" t="s">
        <v>70</v>
      </c>
      <c r="B1" s="129" t="s">
        <v>71</v>
      </c>
      <c r="C1" s="131" t="s">
        <v>139</v>
      </c>
      <c r="D1" s="131" t="s">
        <v>140</v>
      </c>
      <c r="E1" s="130" t="s">
        <v>72</v>
      </c>
      <c r="F1" s="86" t="s">
        <v>73</v>
      </c>
    </row>
    <row r="2" spans="1:6" ht="12.75">
      <c r="A2" s="87"/>
      <c r="B2" s="58">
        <v>1</v>
      </c>
      <c r="C2" s="57">
        <v>2</v>
      </c>
      <c r="D2" s="57">
        <v>3</v>
      </c>
      <c r="E2" s="57">
        <v>4</v>
      </c>
      <c r="F2" s="55"/>
    </row>
    <row r="3" spans="1:6" ht="12.75">
      <c r="A3" s="59">
        <v>1</v>
      </c>
      <c r="B3" s="60" t="s">
        <v>128</v>
      </c>
      <c r="C3" s="61">
        <v>1.15</v>
      </c>
      <c r="D3" s="71">
        <v>1.15</v>
      </c>
      <c r="E3" s="61" t="s">
        <v>1</v>
      </c>
      <c r="F3" s="59"/>
    </row>
    <row r="4" spans="1:6" ht="12.75">
      <c r="A4" s="59">
        <v>2</v>
      </c>
      <c r="B4" s="60" t="s">
        <v>129</v>
      </c>
      <c r="C4" s="61"/>
      <c r="D4" s="71"/>
      <c r="E4" s="61" t="s">
        <v>9</v>
      </c>
      <c r="F4" s="59"/>
    </row>
    <row r="5" spans="1:6" ht="12.75">
      <c r="A5" s="59">
        <v>3</v>
      </c>
      <c r="B5" s="60" t="s">
        <v>130</v>
      </c>
      <c r="C5" s="61">
        <v>10</v>
      </c>
      <c r="D5" s="61">
        <v>10</v>
      </c>
      <c r="E5" s="61" t="s">
        <v>16</v>
      </c>
      <c r="F5" s="59"/>
    </row>
    <row r="6" spans="1:6" ht="12.75">
      <c r="A6" s="59">
        <v>4</v>
      </c>
      <c r="B6" s="60" t="s">
        <v>131</v>
      </c>
      <c r="C6" s="61">
        <v>1</v>
      </c>
      <c r="D6" s="61">
        <v>1</v>
      </c>
      <c r="E6" s="61" t="s">
        <v>1</v>
      </c>
      <c r="F6" s="59"/>
    </row>
    <row r="7" spans="1:6" ht="12.75">
      <c r="A7" s="62">
        <v>5</v>
      </c>
      <c r="B7" s="63" t="s">
        <v>132</v>
      </c>
      <c r="C7" s="64">
        <v>1</v>
      </c>
      <c r="D7" s="72"/>
      <c r="E7" s="72" t="s">
        <v>1</v>
      </c>
      <c r="F7" s="62"/>
    </row>
    <row r="8" spans="1:6" ht="12.75">
      <c r="A8" s="62"/>
      <c r="B8" s="63" t="s">
        <v>133</v>
      </c>
      <c r="C8" s="64"/>
      <c r="D8" s="72">
        <v>2</v>
      </c>
      <c r="E8" s="72" t="s">
        <v>1</v>
      </c>
      <c r="F8" s="62"/>
    </row>
    <row r="9" spans="1:6" ht="12.75">
      <c r="A9" s="125">
        <v>6</v>
      </c>
      <c r="B9" s="126" t="s">
        <v>134</v>
      </c>
      <c r="C9" s="127">
        <v>0.06</v>
      </c>
      <c r="D9" s="128">
        <v>0.5</v>
      </c>
      <c r="E9" s="127" t="s">
        <v>13</v>
      </c>
      <c r="F9" s="127"/>
    </row>
    <row r="10" spans="1:6" ht="12.75">
      <c r="A10" s="125"/>
      <c r="B10" s="126" t="s">
        <v>135</v>
      </c>
      <c r="C10" s="127">
        <v>0.05</v>
      </c>
      <c r="D10" s="128">
        <v>0.5</v>
      </c>
      <c r="E10" s="127" t="s">
        <v>13</v>
      </c>
      <c r="F10" s="127"/>
    </row>
    <row r="11" spans="1:6" ht="12.75">
      <c r="A11" s="125"/>
      <c r="B11" s="126" t="s">
        <v>136</v>
      </c>
      <c r="C11" s="127">
        <v>0.1</v>
      </c>
      <c r="D11" s="128">
        <v>0.1</v>
      </c>
      <c r="E11" s="127" t="s">
        <v>13</v>
      </c>
      <c r="F11" s="127"/>
    </row>
    <row r="12" spans="1:6" ht="12.75">
      <c r="A12" s="125"/>
      <c r="B12" s="126" t="s">
        <v>137</v>
      </c>
      <c r="C12" s="127">
        <v>0.07</v>
      </c>
      <c r="D12" s="128"/>
      <c r="E12" s="127" t="s">
        <v>13</v>
      </c>
      <c r="F12" s="127"/>
    </row>
    <row r="13" spans="1:6" ht="12.75">
      <c r="A13" s="59">
        <v>7</v>
      </c>
      <c r="B13" s="60" t="s">
        <v>138</v>
      </c>
      <c r="C13" s="61">
        <v>12</v>
      </c>
      <c r="D13" s="71">
        <v>15</v>
      </c>
      <c r="E13" s="61" t="s">
        <v>35</v>
      </c>
      <c r="F13" s="59"/>
    </row>
    <row r="14" spans="1:6" ht="12.75">
      <c r="A14" s="59">
        <v>9</v>
      </c>
      <c r="B14" s="60" t="s">
        <v>84</v>
      </c>
      <c r="C14" s="61">
        <v>0.15</v>
      </c>
      <c r="D14" s="71">
        <v>0.1</v>
      </c>
      <c r="E14" s="61" t="s">
        <v>35</v>
      </c>
      <c r="F14" s="59"/>
    </row>
    <row r="15" ht="13.5" thickBot="1"/>
    <row r="16" spans="2:3" ht="13.5" thickBot="1">
      <c r="B16" s="132" t="s">
        <v>142</v>
      </c>
      <c r="C16" s="134">
        <v>1</v>
      </c>
    </row>
    <row r="17" spans="2:3" ht="12.75">
      <c r="B17" s="132" t="s">
        <v>143</v>
      </c>
      <c r="C17" s="133"/>
    </row>
    <row r="18" spans="2:3" ht="12.75">
      <c r="B18" s="126" t="s">
        <v>134</v>
      </c>
      <c r="C18" s="1">
        <v>2</v>
      </c>
    </row>
    <row r="19" ht="12.75">
      <c r="B19" s="126" t="s">
        <v>135</v>
      </c>
    </row>
    <row r="20" ht="12.75">
      <c r="B20" s="126" t="s">
        <v>136</v>
      </c>
    </row>
    <row r="21" ht="12.75">
      <c r="B21" s="126" t="str">
        <f>IF(C16=1,B12,)</f>
        <v>"Фальцклебер" (наносится в виде двух валиков)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1:K802"/>
  <sheetViews>
    <sheetView showGridLines="0" showRowColHeaders="0" showZeros="0" workbookViewId="0" topLeftCell="A1">
      <selection activeCell="K2" sqref="K2"/>
    </sheetView>
  </sheetViews>
  <sheetFormatPr defaultColWidth="9.140625" defaultRowHeight="12.75"/>
  <cols>
    <col min="1" max="1" width="1.8515625" style="0" customWidth="1"/>
    <col min="2" max="2" width="3.28125" style="0" customWidth="1"/>
    <col min="3" max="3" width="24.140625" style="0" customWidth="1"/>
    <col min="4" max="4" width="11.140625" style="0" customWidth="1"/>
    <col min="6" max="6" width="13.421875" style="0" customWidth="1"/>
    <col min="7" max="7" width="10.7109375" style="0" customWidth="1"/>
    <col min="8" max="8" width="2.7109375" style="0" customWidth="1"/>
    <col min="9" max="9" width="7.421875" style="0" customWidth="1"/>
    <col min="10" max="10" width="4.00390625" style="0" customWidth="1"/>
    <col min="11" max="11" width="19.421875" style="0" customWidth="1"/>
  </cols>
  <sheetData>
    <row r="1" spans="2:11" ht="24" customHeight="1" thickBot="1" thickTop="1">
      <c r="B1" s="106"/>
      <c r="C1" s="107" t="s">
        <v>127</v>
      </c>
      <c r="D1" s="108"/>
      <c r="E1" s="108"/>
      <c r="F1" s="108"/>
      <c r="G1" s="108"/>
      <c r="H1" s="108"/>
      <c r="I1" s="108"/>
      <c r="J1" s="109"/>
      <c r="K1" s="119"/>
    </row>
    <row r="2" spans="2:11" ht="13.5" thickBot="1">
      <c r="B2" s="110"/>
      <c r="C2" s="25"/>
      <c r="D2" s="25"/>
      <c r="E2" s="25"/>
      <c r="F2" s="25"/>
      <c r="G2" s="25"/>
      <c r="H2" s="25"/>
      <c r="I2" s="25"/>
      <c r="J2" s="111"/>
      <c r="K2" s="118" t="s">
        <v>68</v>
      </c>
    </row>
    <row r="3" spans="2:11" ht="13.5" thickBot="1">
      <c r="B3" s="110"/>
      <c r="C3" s="9"/>
      <c r="D3" s="10"/>
      <c r="E3" s="10"/>
      <c r="F3" s="10"/>
      <c r="G3" s="11"/>
      <c r="H3" s="25"/>
      <c r="I3" s="25"/>
      <c r="J3" s="111"/>
      <c r="K3" s="118" t="s">
        <v>125</v>
      </c>
    </row>
    <row r="4" spans="2:11" ht="13.5" thickBot="1">
      <c r="B4" s="110"/>
      <c r="C4" s="90" t="s">
        <v>141</v>
      </c>
      <c r="D4" s="13"/>
      <c r="E4" s="13"/>
      <c r="F4" s="14"/>
      <c r="G4" s="15"/>
      <c r="H4" s="25"/>
      <c r="I4" s="25"/>
      <c r="J4" s="111"/>
      <c r="K4" s="118" t="s">
        <v>126</v>
      </c>
    </row>
    <row r="5" spans="2:11" ht="12.75">
      <c r="B5" s="110"/>
      <c r="C5" s="90"/>
      <c r="D5" s="14"/>
      <c r="E5" s="14"/>
      <c r="F5" s="14"/>
      <c r="G5" s="15"/>
      <c r="H5" s="25"/>
      <c r="I5" s="25"/>
      <c r="J5" s="111"/>
      <c r="K5" s="124" t="s">
        <v>127</v>
      </c>
    </row>
    <row r="6" spans="2:11" ht="12.75">
      <c r="B6" s="110"/>
      <c r="C6" s="136" t="s">
        <v>146</v>
      </c>
      <c r="D6" s="96">
        <v>4.2</v>
      </c>
      <c r="E6" s="14"/>
      <c r="F6" s="97"/>
      <c r="G6" s="15"/>
      <c r="H6" s="25"/>
      <c r="I6" s="25"/>
      <c r="J6" s="111"/>
      <c r="K6" s="121"/>
    </row>
    <row r="7" spans="2:11" ht="12.75">
      <c r="B7" s="110"/>
      <c r="C7" s="136" t="s">
        <v>145</v>
      </c>
      <c r="D7" s="96">
        <v>8</v>
      </c>
      <c r="E7" s="14"/>
      <c r="F7" s="14"/>
      <c r="G7" s="15"/>
      <c r="H7" s="25"/>
      <c r="I7" s="25"/>
      <c r="J7" s="111"/>
      <c r="K7" s="121"/>
    </row>
    <row r="8" spans="2:11" ht="12.75">
      <c r="B8" s="110"/>
      <c r="C8" s="90"/>
      <c r="D8" s="14"/>
      <c r="E8" s="14"/>
      <c r="F8" s="14"/>
      <c r="G8" s="15"/>
      <c r="H8" s="25"/>
      <c r="I8" s="25"/>
      <c r="J8" s="111"/>
      <c r="K8" s="121"/>
    </row>
    <row r="9" spans="2:11" ht="12.75">
      <c r="B9" s="110"/>
      <c r="C9" s="90" t="s">
        <v>147</v>
      </c>
      <c r="D9" s="14"/>
      <c r="E9" s="14"/>
      <c r="F9" s="14"/>
      <c r="G9" s="15"/>
      <c r="H9" s="25"/>
      <c r="I9" s="25"/>
      <c r="J9" s="111"/>
      <c r="K9" s="121"/>
    </row>
    <row r="10" spans="2:11" ht="13.5" thickBot="1">
      <c r="B10" s="110"/>
      <c r="C10" s="137"/>
      <c r="D10" s="18"/>
      <c r="E10" s="18"/>
      <c r="F10" s="18"/>
      <c r="G10" s="19"/>
      <c r="H10" s="25"/>
      <c r="I10" s="25"/>
      <c r="J10" s="111"/>
      <c r="K10" s="121"/>
    </row>
    <row r="11" spans="2:11" ht="12.75">
      <c r="B11" s="110"/>
      <c r="C11" s="25"/>
      <c r="D11" s="25"/>
      <c r="E11" s="25"/>
      <c r="F11" s="25"/>
      <c r="G11" s="25"/>
      <c r="H11" s="25"/>
      <c r="I11" s="25"/>
      <c r="J11" s="111"/>
      <c r="K11" s="121"/>
    </row>
    <row r="12" spans="2:11" ht="12.75">
      <c r="B12" s="110"/>
      <c r="C12" s="38" t="s">
        <v>29</v>
      </c>
      <c r="D12" s="25"/>
      <c r="E12" s="25"/>
      <c r="F12" s="25"/>
      <c r="G12" s="25"/>
      <c r="H12" s="25"/>
      <c r="I12" s="25"/>
      <c r="J12" s="111"/>
      <c r="K12" s="121"/>
    </row>
    <row r="13" spans="2:11" ht="12.75">
      <c r="B13" s="110"/>
      <c r="C13" s="138" t="s">
        <v>128</v>
      </c>
      <c r="D13" s="139"/>
      <c r="E13" s="141">
        <v>50</v>
      </c>
      <c r="F13" s="35" t="s">
        <v>34</v>
      </c>
      <c r="G13" s="31" t="s">
        <v>36</v>
      </c>
      <c r="H13" s="25"/>
      <c r="I13" s="25"/>
      <c r="J13" s="111"/>
      <c r="K13" s="121"/>
    </row>
    <row r="14" spans="2:11" ht="12.75">
      <c r="B14" s="110"/>
      <c r="C14" s="138" t="s">
        <v>129</v>
      </c>
      <c r="D14" s="139"/>
      <c r="E14" s="141">
        <v>30</v>
      </c>
      <c r="F14" s="35" t="s">
        <v>30</v>
      </c>
      <c r="G14" s="31" t="s">
        <v>36</v>
      </c>
      <c r="H14" s="25"/>
      <c r="I14" s="25"/>
      <c r="J14" s="111"/>
      <c r="K14" s="121"/>
    </row>
    <row r="15" spans="2:11" ht="12.75">
      <c r="B15" s="110"/>
      <c r="C15" s="138" t="s">
        <v>130</v>
      </c>
      <c r="D15" s="139"/>
      <c r="E15" s="141">
        <v>50</v>
      </c>
      <c r="F15" s="35" t="s">
        <v>148</v>
      </c>
      <c r="G15" s="31" t="s">
        <v>150</v>
      </c>
      <c r="H15" s="25"/>
      <c r="I15" s="25"/>
      <c r="J15" s="111"/>
      <c r="K15" s="121"/>
    </row>
    <row r="16" spans="2:11" ht="12.75">
      <c r="B16" s="110"/>
      <c r="C16" s="138" t="s">
        <v>131</v>
      </c>
      <c r="D16" s="139"/>
      <c r="E16" s="141">
        <v>1</v>
      </c>
      <c r="F16" s="35" t="s">
        <v>31</v>
      </c>
      <c r="G16" s="31" t="s">
        <v>151</v>
      </c>
      <c r="H16" s="25"/>
      <c r="I16" s="25"/>
      <c r="J16" s="111"/>
      <c r="K16" s="121"/>
    </row>
    <row r="17" spans="2:11" ht="12.75">
      <c r="B17" s="110"/>
      <c r="C17" s="138" t="s">
        <v>132</v>
      </c>
      <c r="D17" s="139"/>
      <c r="E17" s="142">
        <v>0.75</v>
      </c>
      <c r="F17" s="35" t="s">
        <v>31</v>
      </c>
      <c r="G17" s="31" t="s">
        <v>151</v>
      </c>
      <c r="H17" s="25"/>
      <c r="I17" s="25"/>
      <c r="J17" s="25"/>
      <c r="K17" s="121"/>
    </row>
    <row r="18" spans="2:11" ht="12.75">
      <c r="B18" s="110"/>
      <c r="C18" s="138" t="s">
        <v>133</v>
      </c>
      <c r="D18" s="139"/>
      <c r="E18" s="142">
        <v>1.5</v>
      </c>
      <c r="F18" s="35" t="s">
        <v>31</v>
      </c>
      <c r="G18" s="31" t="s">
        <v>151</v>
      </c>
      <c r="H18" s="25"/>
      <c r="I18" s="25"/>
      <c r="J18" s="25"/>
      <c r="K18" s="121"/>
    </row>
    <row r="19" spans="2:11" ht="12.75">
      <c r="B19" s="110"/>
      <c r="C19" s="138" t="s">
        <v>134</v>
      </c>
      <c r="D19" s="139"/>
      <c r="E19" s="141">
        <v>5</v>
      </c>
      <c r="F19" s="35" t="s">
        <v>123</v>
      </c>
      <c r="G19" s="31" t="s">
        <v>152</v>
      </c>
      <c r="H19" s="25"/>
      <c r="I19" s="25"/>
      <c r="J19" s="25"/>
      <c r="K19" s="121"/>
    </row>
    <row r="20" spans="2:11" ht="12.75">
      <c r="B20" s="110"/>
      <c r="C20" s="138" t="s">
        <v>135</v>
      </c>
      <c r="D20" s="139"/>
      <c r="E20" s="141">
        <v>1</v>
      </c>
      <c r="F20" s="35" t="s">
        <v>123</v>
      </c>
      <c r="G20" s="31" t="s">
        <v>152</v>
      </c>
      <c r="H20" s="25"/>
      <c r="I20" s="25"/>
      <c r="J20" s="25"/>
      <c r="K20" s="121"/>
    </row>
    <row r="21" spans="2:11" ht="12.75" customHeight="1">
      <c r="B21" s="110"/>
      <c r="C21" s="138" t="s">
        <v>136</v>
      </c>
      <c r="D21" s="139"/>
      <c r="E21" s="141">
        <v>0.5</v>
      </c>
      <c r="F21" s="35" t="s">
        <v>149</v>
      </c>
      <c r="G21" s="31" t="s">
        <v>153</v>
      </c>
      <c r="H21" s="25"/>
      <c r="I21" s="25"/>
      <c r="J21" s="25"/>
      <c r="K21" s="121"/>
    </row>
    <row r="22" spans="2:11" ht="12.75" customHeight="1">
      <c r="B22" s="110"/>
      <c r="C22" s="140" t="s">
        <v>137</v>
      </c>
      <c r="D22" s="140"/>
      <c r="E22" s="141">
        <v>0.6</v>
      </c>
      <c r="F22" s="35" t="s">
        <v>149</v>
      </c>
      <c r="G22" s="31" t="s">
        <v>153</v>
      </c>
      <c r="H22" s="25"/>
      <c r="I22" s="25"/>
      <c r="J22" s="25"/>
      <c r="K22" s="121"/>
    </row>
    <row r="23" spans="2:11" ht="12.75" customHeight="1">
      <c r="B23" s="110"/>
      <c r="C23" s="138" t="s">
        <v>84</v>
      </c>
      <c r="D23" s="139"/>
      <c r="E23" s="141">
        <v>30</v>
      </c>
      <c r="F23" s="35" t="s">
        <v>154</v>
      </c>
      <c r="G23" s="31" t="s">
        <v>150</v>
      </c>
      <c r="H23" s="25"/>
      <c r="I23" s="25"/>
      <c r="J23" s="25"/>
      <c r="K23" s="121"/>
    </row>
    <row r="24" spans="2:11" ht="13.5" thickBot="1">
      <c r="B24" s="112"/>
      <c r="C24" s="113" t="s">
        <v>138</v>
      </c>
      <c r="D24" s="113"/>
      <c r="E24" s="114">
        <v>1</v>
      </c>
      <c r="F24" s="115"/>
      <c r="G24" s="113" t="s">
        <v>35</v>
      </c>
      <c r="H24" s="116"/>
      <c r="I24" s="116"/>
      <c r="J24" s="116"/>
      <c r="K24" s="122"/>
    </row>
    <row r="25" spans="3:7" ht="13.5" thickTop="1">
      <c r="C25" s="50"/>
      <c r="D25" s="50"/>
      <c r="E25" s="50"/>
      <c r="F25" s="50"/>
      <c r="G25" s="50" t="s">
        <v>35</v>
      </c>
    </row>
    <row r="26" spans="3:7" ht="12.75">
      <c r="C26" s="50"/>
      <c r="D26" s="50"/>
      <c r="E26" s="51"/>
      <c r="F26" s="50"/>
      <c r="G26" s="50" t="s">
        <v>35</v>
      </c>
    </row>
    <row r="27" spans="3:7" ht="12.75">
      <c r="C27" s="50"/>
      <c r="D27" s="50"/>
      <c r="E27" s="51"/>
      <c r="F27" s="50"/>
      <c r="G27" s="50" t="s">
        <v>35</v>
      </c>
    </row>
    <row r="28" spans="3:7" ht="12.75">
      <c r="C28" s="50"/>
      <c r="D28" s="50"/>
      <c r="E28" s="51"/>
      <c r="F28" s="50"/>
      <c r="G28" s="50" t="s">
        <v>35</v>
      </c>
    </row>
    <row r="29" spans="3:7" ht="12.75">
      <c r="C29" s="50"/>
      <c r="D29" s="50"/>
      <c r="E29" s="51"/>
      <c r="F29" s="50"/>
      <c r="G29" s="50" t="s">
        <v>35</v>
      </c>
    </row>
    <row r="30" spans="3:7" ht="12.75">
      <c r="C30" s="50"/>
      <c r="D30" s="50"/>
      <c r="E30" s="51"/>
      <c r="F30" s="50"/>
      <c r="G30" s="50" t="s">
        <v>35</v>
      </c>
    </row>
    <row r="31" spans="3:7" ht="12.75">
      <c r="C31" s="50"/>
      <c r="D31" s="50"/>
      <c r="E31" s="51"/>
      <c r="F31" s="50"/>
      <c r="G31" s="50" t="s">
        <v>35</v>
      </c>
    </row>
    <row r="32" spans="3:7" ht="12.75">
      <c r="C32" s="50"/>
      <c r="D32" s="50"/>
      <c r="E32" s="51"/>
      <c r="F32" s="50"/>
      <c r="G32" s="50" t="s">
        <v>98</v>
      </c>
    </row>
    <row r="33" ht="12.75">
      <c r="C33" s="98"/>
    </row>
    <row r="34" ht="12.75">
      <c r="C34" s="98"/>
    </row>
    <row r="35" ht="12.75">
      <c r="C35" s="98"/>
    </row>
    <row r="36" ht="12.75">
      <c r="C36" s="98"/>
    </row>
    <row r="37" ht="12.75">
      <c r="C37" s="98"/>
    </row>
    <row r="38" ht="12.75">
      <c r="C38" s="98"/>
    </row>
    <row r="39" ht="12.75">
      <c r="C39" s="98"/>
    </row>
    <row r="40" ht="12.75">
      <c r="C40" s="98"/>
    </row>
    <row r="41" ht="12.75">
      <c r="C41" s="98"/>
    </row>
    <row r="42" ht="12.75">
      <c r="C42" s="98"/>
    </row>
    <row r="43" ht="12.75">
      <c r="C43" s="98"/>
    </row>
    <row r="44" ht="12.75">
      <c r="C44" s="98"/>
    </row>
    <row r="45" ht="12.75">
      <c r="C45" s="98"/>
    </row>
    <row r="46" ht="12.75">
      <c r="C46" s="98"/>
    </row>
    <row r="47" ht="12.75">
      <c r="C47" s="98"/>
    </row>
    <row r="48" ht="12.75">
      <c r="C48" s="98"/>
    </row>
    <row r="49" ht="12.75">
      <c r="C49" s="98"/>
    </row>
    <row r="50" ht="12.75">
      <c r="C50" s="98"/>
    </row>
    <row r="51" ht="12.75">
      <c r="C51" s="98"/>
    </row>
    <row r="52" ht="12.75">
      <c r="C52" s="98"/>
    </row>
    <row r="53" ht="12.75">
      <c r="C53" s="98"/>
    </row>
    <row r="54" ht="12.75">
      <c r="C54" s="98"/>
    </row>
    <row r="55" ht="12.75">
      <c r="C55" s="98"/>
    </row>
    <row r="56" ht="12.75">
      <c r="C56" s="98"/>
    </row>
    <row r="57" ht="12.75">
      <c r="C57" s="98"/>
    </row>
    <row r="58" ht="12.75">
      <c r="C58" s="98"/>
    </row>
    <row r="59" ht="12.75">
      <c r="C59" s="98"/>
    </row>
    <row r="60" ht="12.75">
      <c r="C60" s="98"/>
    </row>
    <row r="61" ht="12.75">
      <c r="C61" s="98"/>
    </row>
    <row r="62" ht="12.75">
      <c r="C62" s="98"/>
    </row>
    <row r="63" ht="12.75">
      <c r="C63" s="98"/>
    </row>
    <row r="64" ht="12.75">
      <c r="C64" s="98"/>
    </row>
    <row r="65" ht="12.75">
      <c r="C65" s="98"/>
    </row>
    <row r="66" ht="12.75">
      <c r="C66" s="98"/>
    </row>
    <row r="67" ht="12.75">
      <c r="C67" s="98"/>
    </row>
    <row r="68" ht="12.75">
      <c r="C68" s="98"/>
    </row>
    <row r="69" ht="12.75">
      <c r="C69" s="98"/>
    </row>
    <row r="70" ht="12.75">
      <c r="C70" s="98"/>
    </row>
    <row r="71" ht="12.75">
      <c r="C71" s="98"/>
    </row>
    <row r="72" ht="12.75">
      <c r="C72" s="98"/>
    </row>
    <row r="73" ht="12.75">
      <c r="C73" s="98"/>
    </row>
    <row r="74" ht="12.75">
      <c r="C74" s="98"/>
    </row>
    <row r="75" ht="12.75">
      <c r="C75" s="98"/>
    </row>
    <row r="76" ht="12.75">
      <c r="C76" s="98"/>
    </row>
    <row r="77" ht="12.75">
      <c r="C77" s="98"/>
    </row>
    <row r="78" ht="12.75">
      <c r="C78" s="98"/>
    </row>
    <row r="79" ht="12.75">
      <c r="C79" s="98"/>
    </row>
    <row r="80" ht="12.75">
      <c r="C80" s="98"/>
    </row>
    <row r="81" ht="12.75">
      <c r="C81" s="98"/>
    </row>
    <row r="82" ht="12.75">
      <c r="C82" s="98"/>
    </row>
    <row r="83" ht="12.75">
      <c r="C83" s="98"/>
    </row>
    <row r="84" ht="12.75">
      <c r="C84" s="98"/>
    </row>
    <row r="85" ht="12.75">
      <c r="C85" s="98"/>
    </row>
    <row r="86" ht="12.75">
      <c r="C86" s="98"/>
    </row>
    <row r="87" ht="12.75">
      <c r="C87" s="98"/>
    </row>
    <row r="88" ht="12.75">
      <c r="C88" s="98"/>
    </row>
    <row r="89" ht="12.75">
      <c r="C89" s="98"/>
    </row>
    <row r="90" ht="12.75">
      <c r="C90" s="98"/>
    </row>
    <row r="91" ht="12.75">
      <c r="C91" s="98"/>
    </row>
    <row r="92" ht="12.75">
      <c r="C92" s="98"/>
    </row>
    <row r="93" ht="12.75">
      <c r="C93" s="98"/>
    </row>
    <row r="94" ht="12.75">
      <c r="C94" s="98"/>
    </row>
    <row r="95" ht="12.75">
      <c r="C95" s="98"/>
    </row>
    <row r="96" ht="12.75">
      <c r="C96" s="98"/>
    </row>
    <row r="97" ht="12.75">
      <c r="C97" s="98"/>
    </row>
    <row r="98" ht="12.75">
      <c r="C98" s="98"/>
    </row>
    <row r="99" ht="12.75">
      <c r="C99" s="98"/>
    </row>
    <row r="100" ht="12.75">
      <c r="C100" s="98"/>
    </row>
    <row r="101" ht="12.75">
      <c r="C101" s="98"/>
    </row>
    <row r="102" ht="12.75">
      <c r="C102" s="98"/>
    </row>
    <row r="103" ht="12.75">
      <c r="C103" s="98"/>
    </row>
    <row r="104" ht="12.75">
      <c r="C104" s="98"/>
    </row>
    <row r="105" ht="12.75">
      <c r="C105" s="98"/>
    </row>
    <row r="106" ht="12.75">
      <c r="C106" s="98"/>
    </row>
    <row r="107" ht="12.75">
      <c r="C107" s="98"/>
    </row>
    <row r="108" ht="12.75">
      <c r="C108" s="98"/>
    </row>
    <row r="109" ht="12.75">
      <c r="C109" s="98"/>
    </row>
    <row r="110" ht="12.75">
      <c r="C110" s="98"/>
    </row>
    <row r="111" ht="12.75">
      <c r="C111" s="98"/>
    </row>
    <row r="112" ht="12.75">
      <c r="C112" s="98"/>
    </row>
    <row r="113" ht="12.75">
      <c r="C113" s="98"/>
    </row>
    <row r="114" ht="12.75">
      <c r="C114" s="98"/>
    </row>
    <row r="115" ht="12.75">
      <c r="C115" s="98"/>
    </row>
    <row r="116" ht="12.75">
      <c r="C116" s="98"/>
    </row>
    <row r="117" ht="12.75">
      <c r="C117" s="98"/>
    </row>
    <row r="118" ht="12.75">
      <c r="C118" s="98"/>
    </row>
    <row r="119" ht="12.75">
      <c r="C119" s="98"/>
    </row>
    <row r="120" ht="12.75">
      <c r="C120" s="98"/>
    </row>
    <row r="121" ht="12.75">
      <c r="C121" s="98"/>
    </row>
    <row r="122" ht="12.75">
      <c r="C122" s="98"/>
    </row>
    <row r="123" ht="12.75">
      <c r="C123" s="98"/>
    </row>
    <row r="124" ht="12.75">
      <c r="C124" s="98"/>
    </row>
    <row r="125" ht="12.75">
      <c r="C125" s="98"/>
    </row>
    <row r="126" ht="12.75">
      <c r="C126" s="98"/>
    </row>
    <row r="127" ht="12.75">
      <c r="C127" s="98"/>
    </row>
    <row r="128" ht="12.75">
      <c r="C128" s="98"/>
    </row>
    <row r="129" ht="12.75">
      <c r="C129" s="98"/>
    </row>
    <row r="130" ht="12.75">
      <c r="C130" s="98"/>
    </row>
    <row r="131" ht="12.75">
      <c r="C131" s="98"/>
    </row>
    <row r="132" ht="12.75">
      <c r="C132" s="98"/>
    </row>
    <row r="133" ht="12.75">
      <c r="C133" s="98"/>
    </row>
    <row r="134" ht="12.75">
      <c r="C134" s="98"/>
    </row>
    <row r="135" ht="12.75">
      <c r="C135" s="98"/>
    </row>
    <row r="136" ht="12.75">
      <c r="C136" s="98"/>
    </row>
    <row r="137" ht="12.75">
      <c r="C137" s="98"/>
    </row>
    <row r="138" ht="12.75">
      <c r="C138" s="98"/>
    </row>
    <row r="139" ht="12.75">
      <c r="C139" s="98"/>
    </row>
    <row r="140" ht="12.75">
      <c r="C140" s="98"/>
    </row>
    <row r="141" ht="12.75">
      <c r="C141" s="98"/>
    </row>
    <row r="142" ht="12.75">
      <c r="C142" s="98"/>
    </row>
    <row r="143" ht="12.75">
      <c r="C143" s="98"/>
    </row>
    <row r="144" ht="12.75">
      <c r="C144" s="98"/>
    </row>
    <row r="145" ht="12.75">
      <c r="C145" s="98"/>
    </row>
    <row r="146" ht="12.75">
      <c r="C146" s="98"/>
    </row>
    <row r="147" ht="12.75">
      <c r="C147" s="98"/>
    </row>
    <row r="148" ht="12.75">
      <c r="C148" s="98"/>
    </row>
    <row r="149" ht="12.75">
      <c r="C149" s="98"/>
    </row>
    <row r="150" ht="12.75">
      <c r="C150" s="98"/>
    </row>
    <row r="151" ht="12.75">
      <c r="C151" s="98"/>
    </row>
    <row r="152" ht="12.75">
      <c r="C152" s="98"/>
    </row>
    <row r="153" ht="12.75">
      <c r="C153" s="98"/>
    </row>
    <row r="154" ht="12.75">
      <c r="C154" s="98"/>
    </row>
    <row r="155" ht="12.75">
      <c r="C155" s="98"/>
    </row>
    <row r="156" ht="12.75">
      <c r="C156" s="98"/>
    </row>
    <row r="157" ht="12.75">
      <c r="C157" s="98"/>
    </row>
    <row r="158" ht="12.75">
      <c r="C158" s="98"/>
    </row>
    <row r="159" ht="12.75">
      <c r="C159" s="98"/>
    </row>
    <row r="160" ht="12.75">
      <c r="C160" s="98"/>
    </row>
    <row r="161" ht="12.75">
      <c r="C161" s="98"/>
    </row>
    <row r="162" ht="12.75">
      <c r="C162" s="98"/>
    </row>
    <row r="163" ht="12.75">
      <c r="C163" s="98"/>
    </row>
    <row r="164" ht="12.75">
      <c r="C164" s="98"/>
    </row>
    <row r="165" ht="12.75">
      <c r="C165" s="98"/>
    </row>
    <row r="166" ht="12.75">
      <c r="C166" s="98"/>
    </row>
    <row r="167" ht="12.75">
      <c r="C167" s="98"/>
    </row>
    <row r="168" ht="12.75">
      <c r="C168" s="98"/>
    </row>
    <row r="169" ht="12.75">
      <c r="C169" s="98"/>
    </row>
    <row r="170" ht="12.75">
      <c r="C170" s="98"/>
    </row>
    <row r="171" ht="12.75">
      <c r="C171" s="98"/>
    </row>
    <row r="172" ht="12.75">
      <c r="C172" s="98"/>
    </row>
    <row r="173" ht="12.75">
      <c r="C173" s="98"/>
    </row>
    <row r="174" ht="12.75">
      <c r="C174" s="98"/>
    </row>
    <row r="175" ht="12.75">
      <c r="C175" s="98"/>
    </row>
    <row r="176" ht="12.75">
      <c r="C176" s="98"/>
    </row>
    <row r="177" ht="12.75">
      <c r="C177" s="98"/>
    </row>
    <row r="178" ht="12.75">
      <c r="C178" s="98"/>
    </row>
    <row r="179" ht="12.75">
      <c r="C179" s="98"/>
    </row>
    <row r="180" ht="12.75">
      <c r="C180" s="98"/>
    </row>
    <row r="181" ht="12.75">
      <c r="C181" s="98"/>
    </row>
    <row r="182" ht="12.75">
      <c r="C182" s="98"/>
    </row>
    <row r="183" ht="12.75">
      <c r="C183" s="98"/>
    </row>
    <row r="184" ht="12.75">
      <c r="C184" s="98"/>
    </row>
    <row r="185" ht="12.75">
      <c r="C185" s="98"/>
    </row>
    <row r="186" ht="12.75">
      <c r="C186" s="98"/>
    </row>
    <row r="187" ht="12.75">
      <c r="C187" s="98"/>
    </row>
    <row r="188" ht="12.75">
      <c r="C188" s="98"/>
    </row>
    <row r="189" ht="12.75">
      <c r="C189" s="98"/>
    </row>
    <row r="190" ht="12.75">
      <c r="C190" s="98"/>
    </row>
    <row r="191" ht="12.75">
      <c r="C191" s="98"/>
    </row>
    <row r="192" ht="12.75">
      <c r="C192" s="98"/>
    </row>
    <row r="193" ht="12.75">
      <c r="C193" s="98"/>
    </row>
    <row r="194" ht="12.75">
      <c r="C194" s="98"/>
    </row>
    <row r="195" ht="12.75">
      <c r="C195" s="98"/>
    </row>
    <row r="196" ht="12.75">
      <c r="C196" s="98"/>
    </row>
    <row r="197" ht="12.75">
      <c r="C197" s="98"/>
    </row>
    <row r="198" ht="12.75">
      <c r="C198" s="98"/>
    </row>
    <row r="199" ht="12.75">
      <c r="C199" s="98"/>
    </row>
    <row r="200" ht="12.75">
      <c r="C200" s="98"/>
    </row>
    <row r="201" ht="12.75">
      <c r="C201" s="98"/>
    </row>
    <row r="202" ht="12.75">
      <c r="C202" s="98"/>
    </row>
    <row r="203" ht="12.75">
      <c r="C203" s="98"/>
    </row>
    <row r="204" ht="12.75">
      <c r="C204" s="98"/>
    </row>
    <row r="205" ht="12.75">
      <c r="C205" s="98"/>
    </row>
    <row r="206" ht="12.75">
      <c r="C206" s="98"/>
    </row>
    <row r="207" ht="12.75">
      <c r="C207" s="98"/>
    </row>
    <row r="208" ht="12.75">
      <c r="C208" s="98"/>
    </row>
    <row r="209" ht="12.75">
      <c r="C209" s="98"/>
    </row>
    <row r="210" ht="12.75">
      <c r="C210" s="98"/>
    </row>
    <row r="211" ht="12.75">
      <c r="C211" s="98"/>
    </row>
    <row r="212" ht="12.75">
      <c r="C212" s="98"/>
    </row>
    <row r="213" ht="12.75">
      <c r="C213" s="98"/>
    </row>
    <row r="214" ht="12.75">
      <c r="C214" s="98"/>
    </row>
    <row r="215" ht="12.75">
      <c r="C215" s="98"/>
    </row>
    <row r="216" ht="12.75">
      <c r="C216" s="98"/>
    </row>
    <row r="217" ht="12.75">
      <c r="C217" s="98"/>
    </row>
    <row r="218" ht="12.75">
      <c r="C218" s="98"/>
    </row>
    <row r="219" ht="12.75">
      <c r="C219" s="98"/>
    </row>
    <row r="220" ht="12.75">
      <c r="C220" s="98"/>
    </row>
    <row r="221" ht="12.75">
      <c r="C221" s="98"/>
    </row>
    <row r="222" ht="12.75">
      <c r="C222" s="98"/>
    </row>
    <row r="223" ht="12.75">
      <c r="C223" s="98"/>
    </row>
    <row r="224" ht="12.75">
      <c r="C224" s="98"/>
    </row>
    <row r="225" ht="12.75">
      <c r="C225" s="98"/>
    </row>
    <row r="226" ht="12.75">
      <c r="C226" s="98"/>
    </row>
    <row r="227" ht="12.75">
      <c r="C227" s="98"/>
    </row>
    <row r="228" ht="12.75">
      <c r="C228" s="98"/>
    </row>
    <row r="229" ht="12.75">
      <c r="C229" s="98"/>
    </row>
    <row r="230" ht="12.75">
      <c r="C230" s="98"/>
    </row>
    <row r="231" ht="12.75">
      <c r="C231" s="98"/>
    </row>
    <row r="232" ht="12.75">
      <c r="C232" s="98"/>
    </row>
    <row r="233" ht="12.75">
      <c r="C233" s="98"/>
    </row>
    <row r="234" ht="12.75">
      <c r="C234" s="98"/>
    </row>
    <row r="235" ht="12.75">
      <c r="C235" s="98"/>
    </row>
    <row r="236" ht="12.75">
      <c r="C236" s="98"/>
    </row>
    <row r="237" ht="12.75">
      <c r="C237" s="98"/>
    </row>
    <row r="238" ht="12.75">
      <c r="C238" s="98"/>
    </row>
    <row r="239" ht="12.75">
      <c r="C239" s="98"/>
    </row>
    <row r="240" ht="12.75">
      <c r="C240" s="98"/>
    </row>
    <row r="241" ht="12.75">
      <c r="C241" s="98"/>
    </row>
    <row r="242" ht="12.75">
      <c r="C242" s="98"/>
    </row>
    <row r="243" ht="12.75">
      <c r="C243" s="98"/>
    </row>
    <row r="244" ht="12.75">
      <c r="C244" s="98"/>
    </row>
    <row r="245" ht="12.75">
      <c r="C245" s="98"/>
    </row>
    <row r="246" ht="12.75">
      <c r="C246" s="98"/>
    </row>
    <row r="247" ht="12.75">
      <c r="C247" s="98"/>
    </row>
    <row r="248" ht="12.75">
      <c r="C248" s="98"/>
    </row>
    <row r="249" ht="12.75">
      <c r="C249" s="98"/>
    </row>
    <row r="250" ht="12.75">
      <c r="C250" s="98"/>
    </row>
    <row r="251" ht="12.75">
      <c r="C251" s="98"/>
    </row>
    <row r="252" ht="12.75">
      <c r="C252" s="98"/>
    </row>
    <row r="253" ht="12.75">
      <c r="C253" s="98"/>
    </row>
    <row r="254" ht="12.75">
      <c r="C254" s="98"/>
    </row>
    <row r="255" ht="12.75">
      <c r="C255" s="98"/>
    </row>
    <row r="256" ht="12.75">
      <c r="C256" s="98"/>
    </row>
    <row r="257" ht="12.75">
      <c r="C257" s="98"/>
    </row>
    <row r="258" ht="12.75">
      <c r="C258" s="98"/>
    </row>
    <row r="259" ht="12.75">
      <c r="C259" s="98"/>
    </row>
    <row r="260" ht="12.75">
      <c r="C260" s="98"/>
    </row>
    <row r="261" ht="12.75">
      <c r="C261" s="98"/>
    </row>
    <row r="262" ht="12.75">
      <c r="C262" s="98"/>
    </row>
    <row r="263" ht="12.75">
      <c r="C263" s="98"/>
    </row>
    <row r="264" ht="12.75">
      <c r="C264" s="98"/>
    </row>
    <row r="265" ht="12.75">
      <c r="C265" s="98"/>
    </row>
    <row r="266" ht="12.75">
      <c r="C266" s="98"/>
    </row>
    <row r="267" ht="12.75">
      <c r="C267" s="98"/>
    </row>
    <row r="268" ht="12.75">
      <c r="C268" s="98"/>
    </row>
    <row r="269" ht="12.75">
      <c r="C269" s="98"/>
    </row>
    <row r="270" ht="12.75">
      <c r="C270" s="98"/>
    </row>
    <row r="271" ht="12.75">
      <c r="C271" s="98"/>
    </row>
    <row r="272" ht="12.75">
      <c r="C272" s="98"/>
    </row>
    <row r="273" ht="12.75">
      <c r="C273" s="98"/>
    </row>
    <row r="274" ht="12.75">
      <c r="C274" s="98"/>
    </row>
    <row r="275" ht="12.75">
      <c r="C275" s="98"/>
    </row>
    <row r="276" ht="12.75">
      <c r="C276" s="98"/>
    </row>
    <row r="277" ht="12.75">
      <c r="C277" s="98"/>
    </row>
    <row r="278" ht="12.75">
      <c r="C278" s="98"/>
    </row>
    <row r="279" ht="12.75">
      <c r="C279" s="98"/>
    </row>
    <row r="280" ht="12.75">
      <c r="C280" s="98"/>
    </row>
    <row r="281" ht="12.75">
      <c r="C281" s="98"/>
    </row>
    <row r="282" ht="12.75">
      <c r="C282" s="98"/>
    </row>
    <row r="283" ht="12.75">
      <c r="C283" s="98"/>
    </row>
    <row r="284" ht="12.75">
      <c r="C284" s="98"/>
    </row>
    <row r="285" ht="12.75">
      <c r="C285" s="98"/>
    </row>
    <row r="286" ht="12.75">
      <c r="C286" s="98"/>
    </row>
    <row r="287" ht="12.75">
      <c r="C287" s="98"/>
    </row>
    <row r="288" ht="12.75">
      <c r="C288" s="98"/>
    </row>
    <row r="289" ht="12.75">
      <c r="C289" s="98"/>
    </row>
    <row r="290" ht="12.75">
      <c r="C290" s="98"/>
    </row>
    <row r="291" ht="12.75">
      <c r="C291" s="98"/>
    </row>
    <row r="292" ht="12.75">
      <c r="C292" s="98"/>
    </row>
    <row r="293" ht="12.75">
      <c r="C293" s="98"/>
    </row>
    <row r="294" ht="12.75">
      <c r="C294" s="98"/>
    </row>
    <row r="295" ht="12.75">
      <c r="C295" s="98"/>
    </row>
    <row r="296" ht="12.75">
      <c r="C296" s="98"/>
    </row>
    <row r="297" ht="12.75">
      <c r="C297" s="98"/>
    </row>
    <row r="298" ht="12.75">
      <c r="C298" s="98"/>
    </row>
    <row r="299" ht="12.75">
      <c r="C299" s="98"/>
    </row>
    <row r="300" ht="12.75">
      <c r="C300" s="98"/>
    </row>
    <row r="301" ht="12.75">
      <c r="C301" s="98"/>
    </row>
    <row r="302" ht="12.75">
      <c r="C302" s="98"/>
    </row>
    <row r="303" ht="12.75">
      <c r="C303" s="98"/>
    </row>
    <row r="304" ht="12.75">
      <c r="C304" s="98"/>
    </row>
    <row r="305" ht="12.75">
      <c r="C305" s="98"/>
    </row>
    <row r="306" ht="12.75">
      <c r="C306" s="98"/>
    </row>
    <row r="307" ht="12.75">
      <c r="C307" s="98"/>
    </row>
    <row r="308" ht="12.75">
      <c r="C308" s="98"/>
    </row>
    <row r="309" ht="12.75">
      <c r="C309" s="98"/>
    </row>
    <row r="310" ht="12.75">
      <c r="C310" s="98"/>
    </row>
    <row r="311" ht="12.75">
      <c r="C311" s="98"/>
    </row>
    <row r="312" ht="12.75">
      <c r="C312" s="98"/>
    </row>
    <row r="313" ht="12.75">
      <c r="C313" s="98"/>
    </row>
    <row r="314" ht="12.75">
      <c r="C314" s="98"/>
    </row>
    <row r="315" ht="12.75">
      <c r="C315" s="98"/>
    </row>
    <row r="316" ht="12.75">
      <c r="C316" s="98"/>
    </row>
    <row r="317" ht="12.75">
      <c r="C317" s="98"/>
    </row>
    <row r="318" ht="12.75">
      <c r="C318" s="98"/>
    </row>
    <row r="319" ht="12.75">
      <c r="C319" s="98"/>
    </row>
    <row r="320" ht="12.75">
      <c r="C320" s="98"/>
    </row>
    <row r="321" ht="12.75">
      <c r="C321" s="98"/>
    </row>
    <row r="322" ht="12.75">
      <c r="C322" s="98"/>
    </row>
    <row r="323" ht="12.75">
      <c r="C323" s="98"/>
    </row>
    <row r="324" ht="12.75">
      <c r="C324" s="98"/>
    </row>
    <row r="325" ht="12.75">
      <c r="C325" s="98"/>
    </row>
    <row r="326" ht="12.75">
      <c r="C326" s="98"/>
    </row>
    <row r="327" ht="12.75">
      <c r="C327" s="98"/>
    </row>
    <row r="328" ht="12.75">
      <c r="C328" s="98"/>
    </row>
    <row r="329" ht="12.75">
      <c r="C329" s="98"/>
    </row>
    <row r="330" ht="12.75">
      <c r="C330" s="98"/>
    </row>
    <row r="331" ht="12.75">
      <c r="C331" s="98"/>
    </row>
    <row r="332" ht="12.75">
      <c r="C332" s="98"/>
    </row>
    <row r="333" ht="12.75">
      <c r="C333" s="98"/>
    </row>
    <row r="334" ht="12.75">
      <c r="C334" s="98"/>
    </row>
    <row r="335" ht="12.75">
      <c r="C335" s="98"/>
    </row>
    <row r="336" ht="12.75">
      <c r="C336" s="98"/>
    </row>
    <row r="337" ht="12.75">
      <c r="C337" s="98"/>
    </row>
    <row r="338" ht="12.75">
      <c r="C338" s="98"/>
    </row>
    <row r="339" ht="12.75">
      <c r="C339" s="98"/>
    </row>
    <row r="340" ht="12.75">
      <c r="C340" s="98"/>
    </row>
    <row r="341" ht="12.75">
      <c r="C341" s="98"/>
    </row>
    <row r="342" ht="12.75">
      <c r="C342" s="98"/>
    </row>
    <row r="343" ht="12.75">
      <c r="C343" s="98"/>
    </row>
    <row r="344" ht="12.75">
      <c r="C344" s="98"/>
    </row>
    <row r="345" ht="12.75">
      <c r="C345" s="98"/>
    </row>
    <row r="346" ht="12.75">
      <c r="C346" s="98"/>
    </row>
    <row r="347" ht="12.75">
      <c r="C347" s="98"/>
    </row>
    <row r="348" ht="12.75">
      <c r="C348" s="98"/>
    </row>
    <row r="349" ht="12.75">
      <c r="C349" s="98"/>
    </row>
    <row r="350" ht="12.75">
      <c r="C350" s="98"/>
    </row>
    <row r="351" ht="12.75">
      <c r="C351" s="98"/>
    </row>
    <row r="352" ht="12.75">
      <c r="C352" s="98"/>
    </row>
    <row r="353" ht="12.75">
      <c r="C353" s="98"/>
    </row>
    <row r="354" ht="12.75">
      <c r="C354" s="98"/>
    </row>
    <row r="355" ht="12.75">
      <c r="C355" s="98"/>
    </row>
    <row r="356" ht="12.75">
      <c r="C356" s="98"/>
    </row>
    <row r="357" ht="12.75">
      <c r="C357" s="98"/>
    </row>
    <row r="358" ht="12.75">
      <c r="C358" s="98"/>
    </row>
    <row r="359" ht="12.75">
      <c r="C359" s="98"/>
    </row>
    <row r="360" ht="12.75">
      <c r="C360" s="98"/>
    </row>
    <row r="361" ht="12.75">
      <c r="C361" s="98"/>
    </row>
    <row r="362" ht="12.75">
      <c r="C362" s="98"/>
    </row>
    <row r="363" ht="12.75">
      <c r="C363" s="98"/>
    </row>
    <row r="364" ht="12.75">
      <c r="C364" s="98"/>
    </row>
    <row r="365" ht="12.75">
      <c r="C365" s="98"/>
    </row>
    <row r="366" ht="12.75">
      <c r="C366" s="98"/>
    </row>
    <row r="367" ht="12.75">
      <c r="C367" s="98"/>
    </row>
    <row r="368" ht="12.75">
      <c r="C368" s="98"/>
    </row>
    <row r="369" ht="12.75">
      <c r="C369" s="98"/>
    </row>
    <row r="370" ht="12.75">
      <c r="C370" s="98"/>
    </row>
    <row r="371" ht="12.75">
      <c r="C371" s="98"/>
    </row>
    <row r="372" ht="12.75">
      <c r="C372" s="98"/>
    </row>
    <row r="373" ht="12.75">
      <c r="C373" s="98"/>
    </row>
    <row r="374" ht="12.75">
      <c r="C374" s="98"/>
    </row>
    <row r="375" ht="12.75">
      <c r="C375" s="98"/>
    </row>
    <row r="376" ht="12.75">
      <c r="C376" s="98"/>
    </row>
    <row r="377" ht="12.75">
      <c r="C377" s="98"/>
    </row>
    <row r="378" ht="12.75">
      <c r="C378" s="98"/>
    </row>
    <row r="379" ht="12.75">
      <c r="C379" s="98"/>
    </row>
    <row r="380" ht="12.75">
      <c r="C380" s="98"/>
    </row>
    <row r="381" ht="12.75">
      <c r="C381" s="98"/>
    </row>
    <row r="382" ht="12.75">
      <c r="C382" s="98"/>
    </row>
    <row r="383" ht="12.75">
      <c r="C383" s="98"/>
    </row>
    <row r="384" ht="12.75">
      <c r="C384" s="98"/>
    </row>
    <row r="385" ht="12.75">
      <c r="C385" s="98"/>
    </row>
    <row r="386" ht="12.75">
      <c r="C386" s="98"/>
    </row>
    <row r="387" ht="12.75">
      <c r="C387" s="98"/>
    </row>
    <row r="388" ht="12.75">
      <c r="C388" s="98"/>
    </row>
    <row r="389" ht="12.75">
      <c r="C389" s="98"/>
    </row>
    <row r="390" ht="12.75">
      <c r="C390" s="98"/>
    </row>
    <row r="391" ht="12.75">
      <c r="C391" s="98"/>
    </row>
    <row r="392" ht="12.75">
      <c r="C392" s="98"/>
    </row>
    <row r="393" ht="12.75">
      <c r="C393" s="98"/>
    </row>
    <row r="394" ht="12.75">
      <c r="C394" s="98"/>
    </row>
    <row r="395" ht="12.75">
      <c r="C395" s="98"/>
    </row>
    <row r="396" ht="12.75">
      <c r="C396" s="98"/>
    </row>
    <row r="397" ht="12.75">
      <c r="C397" s="98"/>
    </row>
    <row r="398" ht="12.75">
      <c r="C398" s="98"/>
    </row>
    <row r="399" ht="12.75">
      <c r="C399" s="98"/>
    </row>
    <row r="400" ht="12.75">
      <c r="C400" s="98"/>
    </row>
    <row r="401" ht="12.75">
      <c r="C401" s="98"/>
    </row>
    <row r="402" ht="12.75">
      <c r="C402" s="98"/>
    </row>
    <row r="403" ht="12.75">
      <c r="C403" s="98"/>
    </row>
    <row r="404" ht="12.75">
      <c r="C404" s="98"/>
    </row>
    <row r="405" ht="12.75">
      <c r="C405" s="98"/>
    </row>
    <row r="406" ht="12.75">
      <c r="C406" s="98"/>
    </row>
    <row r="407" ht="12.75">
      <c r="C407" s="98"/>
    </row>
    <row r="408" ht="12.75">
      <c r="C408" s="98"/>
    </row>
    <row r="409" ht="12.75">
      <c r="C409" s="98"/>
    </row>
    <row r="410" ht="12.75">
      <c r="C410" s="98"/>
    </row>
    <row r="411" ht="12.75">
      <c r="C411" s="98"/>
    </row>
    <row r="412" ht="12.75">
      <c r="C412" s="98"/>
    </row>
    <row r="413" ht="12.75">
      <c r="C413" s="98"/>
    </row>
    <row r="414" ht="12.75">
      <c r="C414" s="98"/>
    </row>
    <row r="415" ht="12.75">
      <c r="C415" s="98"/>
    </row>
    <row r="416" ht="12.75">
      <c r="C416" s="98"/>
    </row>
    <row r="417" ht="12.75">
      <c r="C417" s="98"/>
    </row>
    <row r="418" ht="12.75">
      <c r="C418" s="98"/>
    </row>
    <row r="419" ht="12.75">
      <c r="C419" s="98"/>
    </row>
    <row r="420" ht="12.75">
      <c r="C420" s="98"/>
    </row>
    <row r="421" ht="12.75">
      <c r="C421" s="98"/>
    </row>
    <row r="422" ht="12.75">
      <c r="C422" s="98"/>
    </row>
    <row r="423" ht="12.75">
      <c r="C423" s="98"/>
    </row>
    <row r="424" ht="12.75">
      <c r="C424" s="98"/>
    </row>
    <row r="425" ht="12.75">
      <c r="C425" s="98"/>
    </row>
    <row r="426" ht="12.75">
      <c r="C426" s="98"/>
    </row>
    <row r="427" ht="12.75">
      <c r="C427" s="98"/>
    </row>
    <row r="428" ht="12.75">
      <c r="C428" s="98"/>
    </row>
    <row r="429" ht="12.75">
      <c r="C429" s="98"/>
    </row>
    <row r="430" ht="12.75">
      <c r="C430" s="98"/>
    </row>
    <row r="431" ht="12.75">
      <c r="C431" s="98"/>
    </row>
    <row r="432" ht="12.75">
      <c r="C432" s="98"/>
    </row>
    <row r="433" ht="12.75">
      <c r="C433" s="98"/>
    </row>
    <row r="434" ht="12.75">
      <c r="C434" s="98"/>
    </row>
    <row r="435" ht="12.75">
      <c r="C435" s="98"/>
    </row>
    <row r="436" ht="12.75">
      <c r="C436" s="98"/>
    </row>
    <row r="437" ht="12.75">
      <c r="C437" s="98"/>
    </row>
    <row r="438" ht="12.75">
      <c r="C438" s="98"/>
    </row>
    <row r="439" ht="12.75">
      <c r="C439" s="98"/>
    </row>
    <row r="440" ht="12.75">
      <c r="C440" s="98"/>
    </row>
    <row r="441" ht="12.75">
      <c r="C441" s="98"/>
    </row>
    <row r="442" ht="12.75">
      <c r="C442" s="98"/>
    </row>
    <row r="443" ht="12.75">
      <c r="C443" s="98"/>
    </row>
    <row r="444" ht="12.75">
      <c r="C444" s="98"/>
    </row>
    <row r="445" ht="12.75">
      <c r="C445" s="98"/>
    </row>
    <row r="446" ht="12.75">
      <c r="C446" s="98"/>
    </row>
    <row r="447" ht="12.75">
      <c r="C447" s="98"/>
    </row>
    <row r="448" ht="12.75">
      <c r="C448" s="98"/>
    </row>
    <row r="449" ht="12.75">
      <c r="C449" s="98"/>
    </row>
    <row r="450" ht="12.75">
      <c r="C450" s="98"/>
    </row>
    <row r="451" ht="12.75">
      <c r="C451" s="98"/>
    </row>
    <row r="452" ht="12.75">
      <c r="C452" s="98"/>
    </row>
    <row r="453" ht="12.75">
      <c r="C453" s="98"/>
    </row>
    <row r="454" ht="12.75">
      <c r="C454" s="98"/>
    </row>
    <row r="455" ht="12.75">
      <c r="C455" s="98"/>
    </row>
    <row r="456" ht="12.75">
      <c r="C456" s="98"/>
    </row>
    <row r="457" ht="12.75">
      <c r="C457" s="98"/>
    </row>
    <row r="458" ht="12.75">
      <c r="C458" s="98"/>
    </row>
    <row r="459" ht="12.75">
      <c r="C459" s="98"/>
    </row>
    <row r="460" ht="12.75">
      <c r="C460" s="98"/>
    </row>
    <row r="461" ht="12.75">
      <c r="C461" s="98"/>
    </row>
    <row r="462" ht="12.75">
      <c r="C462" s="98"/>
    </row>
    <row r="463" ht="12.75">
      <c r="C463" s="98"/>
    </row>
    <row r="464" ht="12.75">
      <c r="C464" s="98"/>
    </row>
    <row r="465" ht="12.75">
      <c r="C465" s="98"/>
    </row>
    <row r="466" ht="12.75">
      <c r="C466" s="98"/>
    </row>
    <row r="467" ht="12.75">
      <c r="C467" s="98"/>
    </row>
    <row r="468" ht="12.75">
      <c r="C468" s="98"/>
    </row>
    <row r="469" ht="12.75">
      <c r="C469" s="98"/>
    </row>
    <row r="470" ht="12.75">
      <c r="C470" s="98"/>
    </row>
    <row r="471" ht="12.75">
      <c r="C471" s="98"/>
    </row>
    <row r="472" ht="12.75">
      <c r="C472" s="98"/>
    </row>
    <row r="473" ht="12.75">
      <c r="C473" s="98"/>
    </row>
    <row r="474" ht="12.75">
      <c r="C474" s="98"/>
    </row>
    <row r="475" ht="12.75">
      <c r="C475" s="98"/>
    </row>
    <row r="476" ht="12.75">
      <c r="C476" s="98"/>
    </row>
    <row r="477" ht="12.75">
      <c r="C477" s="98"/>
    </row>
    <row r="478" ht="12.75">
      <c r="C478" s="98"/>
    </row>
    <row r="479" ht="12.75">
      <c r="C479" s="98"/>
    </row>
    <row r="480" ht="12.75">
      <c r="C480" s="98"/>
    </row>
    <row r="481" ht="12.75">
      <c r="C481" s="98"/>
    </row>
    <row r="482" ht="12.75">
      <c r="C482" s="98"/>
    </row>
    <row r="483" ht="12.75">
      <c r="C483" s="98"/>
    </row>
    <row r="484" ht="12.75">
      <c r="C484" s="98"/>
    </row>
    <row r="485" ht="12.75">
      <c r="C485" s="98"/>
    </row>
    <row r="486" ht="12.75">
      <c r="C486" s="98"/>
    </row>
    <row r="487" ht="12.75">
      <c r="C487" s="98"/>
    </row>
    <row r="488" ht="12.75">
      <c r="C488" s="98"/>
    </row>
    <row r="489" ht="12.75">
      <c r="C489" s="98"/>
    </row>
    <row r="490" ht="12.75">
      <c r="C490" s="98"/>
    </row>
    <row r="491" ht="12.75">
      <c r="C491" s="98"/>
    </row>
    <row r="492" ht="12.75">
      <c r="C492" s="98"/>
    </row>
    <row r="493" ht="12.75">
      <c r="C493" s="98"/>
    </row>
    <row r="494" ht="12.75">
      <c r="C494" s="98"/>
    </row>
    <row r="495" ht="12.75">
      <c r="C495" s="98"/>
    </row>
    <row r="496" ht="12.75">
      <c r="C496" s="98"/>
    </row>
    <row r="497" ht="12.75">
      <c r="C497" s="98"/>
    </row>
    <row r="498" ht="12.75">
      <c r="C498" s="98"/>
    </row>
    <row r="499" ht="12.75">
      <c r="C499" s="98"/>
    </row>
    <row r="500" ht="12.75">
      <c r="C500" s="98"/>
    </row>
    <row r="501" ht="12.75">
      <c r="C501" s="98"/>
    </row>
    <row r="502" ht="12.75">
      <c r="C502" s="98"/>
    </row>
    <row r="503" ht="12.75">
      <c r="C503" s="98"/>
    </row>
    <row r="504" ht="12.75">
      <c r="C504" s="98"/>
    </row>
    <row r="505" ht="12.75">
      <c r="C505" s="98"/>
    </row>
    <row r="506" ht="12.75">
      <c r="C506" s="98"/>
    </row>
    <row r="507" ht="12.75">
      <c r="C507" s="98"/>
    </row>
    <row r="508" ht="12.75">
      <c r="C508" s="98"/>
    </row>
    <row r="509" ht="12.75">
      <c r="C509" s="98"/>
    </row>
    <row r="510" ht="12.75">
      <c r="C510" s="98"/>
    </row>
    <row r="511" ht="12.75">
      <c r="C511" s="98"/>
    </row>
    <row r="512" ht="12.75">
      <c r="C512" s="98"/>
    </row>
    <row r="513" ht="12.75">
      <c r="C513" s="98"/>
    </row>
    <row r="514" ht="12.75">
      <c r="C514" s="98"/>
    </row>
    <row r="515" ht="12.75">
      <c r="C515" s="98"/>
    </row>
    <row r="516" ht="12.75">
      <c r="C516" s="98"/>
    </row>
    <row r="517" ht="12.75">
      <c r="C517" s="98"/>
    </row>
    <row r="518" ht="12.75">
      <c r="C518" s="98"/>
    </row>
    <row r="519" ht="12.75">
      <c r="C519" s="98"/>
    </row>
    <row r="520" ht="12.75">
      <c r="C520" s="98"/>
    </row>
    <row r="521" ht="12.75">
      <c r="C521" s="98"/>
    </row>
    <row r="522" ht="12.75">
      <c r="C522" s="98"/>
    </row>
    <row r="523" ht="12.75">
      <c r="C523" s="98"/>
    </row>
    <row r="524" ht="12.75">
      <c r="C524" s="98"/>
    </row>
    <row r="525" ht="12.75">
      <c r="C525" s="98"/>
    </row>
    <row r="526" ht="12.75">
      <c r="C526" s="98"/>
    </row>
    <row r="527" ht="12.75">
      <c r="C527" s="98"/>
    </row>
    <row r="528" ht="12.75">
      <c r="C528" s="98"/>
    </row>
    <row r="529" ht="12.75">
      <c r="C529" s="98"/>
    </row>
    <row r="530" ht="12.75">
      <c r="C530" s="98"/>
    </row>
    <row r="531" ht="12.75">
      <c r="C531" s="98"/>
    </row>
    <row r="532" ht="12.75">
      <c r="C532" s="98"/>
    </row>
    <row r="533" ht="12.75">
      <c r="C533" s="98"/>
    </row>
    <row r="534" ht="12.75">
      <c r="C534" s="98"/>
    </row>
    <row r="535" ht="12.75">
      <c r="C535" s="98"/>
    </row>
    <row r="536" ht="12.75">
      <c r="C536" s="98"/>
    </row>
    <row r="537" ht="12.75">
      <c r="C537" s="98"/>
    </row>
    <row r="538" ht="12.75">
      <c r="C538" s="98"/>
    </row>
    <row r="539" ht="12.75">
      <c r="C539" s="98"/>
    </row>
    <row r="540" ht="12.75">
      <c r="C540" s="98"/>
    </row>
    <row r="541" ht="12.75">
      <c r="C541" s="98"/>
    </row>
    <row r="542" ht="12.75">
      <c r="C542" s="98"/>
    </row>
    <row r="543" ht="12.75">
      <c r="C543" s="98"/>
    </row>
    <row r="544" ht="12.75">
      <c r="C544" s="98"/>
    </row>
    <row r="545" ht="12.75">
      <c r="C545" s="98"/>
    </row>
    <row r="546" ht="12.75">
      <c r="C546" s="98"/>
    </row>
    <row r="547" ht="12.75">
      <c r="C547" s="98"/>
    </row>
    <row r="548" ht="12.75">
      <c r="C548" s="98"/>
    </row>
    <row r="549" ht="12.75">
      <c r="C549" s="98"/>
    </row>
    <row r="550" ht="12.75">
      <c r="C550" s="98"/>
    </row>
    <row r="551" ht="12.75">
      <c r="C551" s="98"/>
    </row>
    <row r="552" ht="12.75">
      <c r="C552" s="98"/>
    </row>
    <row r="553" ht="12.75">
      <c r="C553" s="98"/>
    </row>
    <row r="554" ht="12.75">
      <c r="C554" s="98"/>
    </row>
    <row r="555" ht="12.75">
      <c r="C555" s="98"/>
    </row>
    <row r="556" ht="12.75">
      <c r="C556" s="98"/>
    </row>
    <row r="557" ht="12.75">
      <c r="C557" s="98"/>
    </row>
    <row r="558" ht="12.75">
      <c r="C558" s="98"/>
    </row>
    <row r="559" ht="12.75">
      <c r="C559" s="98"/>
    </row>
    <row r="560" ht="12.75">
      <c r="C560" s="98"/>
    </row>
    <row r="561" ht="12.75">
      <c r="C561" s="98"/>
    </row>
    <row r="562" ht="12.75">
      <c r="C562" s="98"/>
    </row>
    <row r="563" ht="12.75">
      <c r="C563" s="98"/>
    </row>
    <row r="564" ht="12.75">
      <c r="C564" s="98"/>
    </row>
    <row r="565" ht="12.75">
      <c r="C565" s="98"/>
    </row>
    <row r="566" ht="12.75">
      <c r="C566" s="98"/>
    </row>
    <row r="567" ht="12.75">
      <c r="C567" s="98"/>
    </row>
    <row r="568" ht="12.75">
      <c r="C568" s="98"/>
    </row>
    <row r="569" ht="12.75">
      <c r="C569" s="98"/>
    </row>
    <row r="570" ht="12.75">
      <c r="C570" s="98"/>
    </row>
    <row r="571" ht="12.75">
      <c r="C571" s="98"/>
    </row>
    <row r="572" ht="12.75">
      <c r="C572" s="98"/>
    </row>
    <row r="573" ht="12.75">
      <c r="C573" s="98"/>
    </row>
    <row r="574" ht="12.75">
      <c r="C574" s="98"/>
    </row>
    <row r="575" ht="12.75">
      <c r="C575" s="98"/>
    </row>
    <row r="576" ht="12.75">
      <c r="C576" s="98"/>
    </row>
    <row r="577" ht="12.75">
      <c r="C577" s="98"/>
    </row>
    <row r="578" ht="12.75">
      <c r="C578" s="98"/>
    </row>
    <row r="579" ht="12.75">
      <c r="C579" s="98"/>
    </row>
    <row r="580" ht="12.75">
      <c r="C580" s="98"/>
    </row>
    <row r="581" ht="12.75">
      <c r="C581" s="98"/>
    </row>
    <row r="582" ht="12.75">
      <c r="C582" s="98"/>
    </row>
    <row r="583" ht="12.75">
      <c r="C583" s="98"/>
    </row>
    <row r="584" ht="12.75">
      <c r="C584" s="98"/>
    </row>
    <row r="585" ht="12.75">
      <c r="C585" s="98"/>
    </row>
    <row r="586" ht="12.75">
      <c r="C586" s="98"/>
    </row>
    <row r="587" ht="12.75">
      <c r="C587" s="98"/>
    </row>
    <row r="588" ht="12.75">
      <c r="C588" s="98"/>
    </row>
    <row r="589" ht="12.75">
      <c r="C589" s="98"/>
    </row>
    <row r="590" ht="12.75">
      <c r="C590" s="98"/>
    </row>
    <row r="591" ht="12.75">
      <c r="C591" s="98"/>
    </row>
    <row r="592" ht="12.75">
      <c r="C592" s="98"/>
    </row>
    <row r="593" ht="12.75">
      <c r="C593" s="98"/>
    </row>
    <row r="594" ht="12.75">
      <c r="C594" s="98"/>
    </row>
    <row r="595" ht="12.75">
      <c r="C595" s="98"/>
    </row>
    <row r="596" ht="12.75">
      <c r="C596" s="98"/>
    </row>
    <row r="597" ht="12.75">
      <c r="C597" s="98"/>
    </row>
    <row r="598" ht="12.75">
      <c r="C598" s="98"/>
    </row>
    <row r="599" ht="12.75">
      <c r="C599" s="98"/>
    </row>
    <row r="600" ht="12.75">
      <c r="C600" s="98"/>
    </row>
    <row r="601" ht="12.75">
      <c r="C601" s="98"/>
    </row>
    <row r="602" ht="12.75">
      <c r="C602" s="98"/>
    </row>
    <row r="603" ht="12.75">
      <c r="C603" s="98"/>
    </row>
    <row r="604" ht="12.75">
      <c r="C604" s="98"/>
    </row>
    <row r="605" ht="12.75">
      <c r="C605" s="98"/>
    </row>
    <row r="606" ht="12.75">
      <c r="C606" s="98"/>
    </row>
    <row r="607" ht="12.75">
      <c r="C607" s="98"/>
    </row>
    <row r="608" ht="12.75">
      <c r="C608" s="98"/>
    </row>
    <row r="609" ht="12.75">
      <c r="C609" s="98"/>
    </row>
    <row r="610" ht="12.75">
      <c r="C610" s="98"/>
    </row>
    <row r="611" ht="12.75">
      <c r="C611" s="98"/>
    </row>
    <row r="612" ht="12.75">
      <c r="C612" s="98"/>
    </row>
    <row r="613" ht="12.75">
      <c r="C613" s="98"/>
    </row>
    <row r="614" ht="12.75">
      <c r="C614" s="98"/>
    </row>
    <row r="615" ht="12.75">
      <c r="C615" s="98"/>
    </row>
    <row r="616" ht="12.75">
      <c r="C616" s="98"/>
    </row>
    <row r="617" ht="12.75">
      <c r="C617" s="98"/>
    </row>
    <row r="618" ht="12.75">
      <c r="C618" s="98"/>
    </row>
    <row r="619" ht="12.75">
      <c r="C619" s="98"/>
    </row>
    <row r="620" ht="12.75">
      <c r="C620" s="98"/>
    </row>
    <row r="621" ht="12.75">
      <c r="C621" s="98"/>
    </row>
    <row r="622" ht="12.75">
      <c r="C622" s="98"/>
    </row>
    <row r="623" ht="12.75">
      <c r="C623" s="98"/>
    </row>
    <row r="624" ht="12.75">
      <c r="C624" s="98"/>
    </row>
    <row r="625" ht="12.75">
      <c r="C625" s="98"/>
    </row>
    <row r="626" ht="12.75">
      <c r="C626" s="98"/>
    </row>
    <row r="627" ht="12.75">
      <c r="C627" s="98"/>
    </row>
    <row r="628" ht="12.75">
      <c r="C628" s="98"/>
    </row>
    <row r="629" ht="12.75">
      <c r="C629" s="98"/>
    </row>
    <row r="630" ht="12.75">
      <c r="C630" s="98"/>
    </row>
    <row r="631" ht="12.75">
      <c r="C631" s="98"/>
    </row>
    <row r="632" ht="12.75">
      <c r="C632" s="98"/>
    </row>
    <row r="633" ht="12.75">
      <c r="C633" s="98"/>
    </row>
    <row r="634" ht="12.75">
      <c r="C634" s="98"/>
    </row>
    <row r="635" ht="12.75">
      <c r="C635" s="98"/>
    </row>
    <row r="636" ht="12.75">
      <c r="C636" s="98"/>
    </row>
    <row r="637" ht="12.75">
      <c r="C637" s="98"/>
    </row>
    <row r="638" ht="12.75">
      <c r="C638" s="98"/>
    </row>
    <row r="639" ht="12.75">
      <c r="C639" s="98"/>
    </row>
    <row r="640" ht="12.75">
      <c r="C640" s="98"/>
    </row>
    <row r="641" ht="12.75">
      <c r="C641" s="98"/>
    </row>
    <row r="642" ht="12.75">
      <c r="C642" s="98"/>
    </row>
    <row r="643" ht="12.75">
      <c r="C643" s="98"/>
    </row>
    <row r="644" ht="12.75">
      <c r="C644" s="98"/>
    </row>
    <row r="645" ht="12.75">
      <c r="C645" s="98"/>
    </row>
    <row r="646" ht="12.75">
      <c r="C646" s="98"/>
    </row>
    <row r="647" ht="12.75">
      <c r="C647" s="98"/>
    </row>
    <row r="648" ht="12.75">
      <c r="C648" s="98"/>
    </row>
    <row r="649" ht="12.75">
      <c r="C649" s="98"/>
    </row>
    <row r="650" ht="12.75">
      <c r="C650" s="98"/>
    </row>
    <row r="651" ht="12.75">
      <c r="C651" s="98"/>
    </row>
    <row r="652" ht="12.75">
      <c r="C652" s="98"/>
    </row>
    <row r="653" ht="12.75">
      <c r="C653" s="98"/>
    </row>
    <row r="654" ht="12.75">
      <c r="C654" s="98"/>
    </row>
    <row r="655" ht="12.75">
      <c r="C655" s="98"/>
    </row>
    <row r="656" ht="12.75">
      <c r="C656" s="98"/>
    </row>
    <row r="657" ht="12.75">
      <c r="C657" s="98"/>
    </row>
    <row r="658" ht="12.75">
      <c r="C658" s="98"/>
    </row>
    <row r="659" ht="12.75">
      <c r="C659" s="98"/>
    </row>
    <row r="660" ht="12.75">
      <c r="C660" s="98"/>
    </row>
    <row r="661" ht="12.75">
      <c r="C661" s="98"/>
    </row>
    <row r="662" ht="12.75">
      <c r="C662" s="98"/>
    </row>
    <row r="663" ht="12.75">
      <c r="C663" s="98"/>
    </row>
    <row r="664" ht="12.75">
      <c r="C664" s="98"/>
    </row>
    <row r="665" ht="12.75">
      <c r="C665" s="98"/>
    </row>
    <row r="666" ht="12.75">
      <c r="C666" s="98"/>
    </row>
    <row r="667" ht="12.75">
      <c r="C667" s="98"/>
    </row>
    <row r="668" ht="12.75">
      <c r="C668" s="98"/>
    </row>
    <row r="669" ht="12.75">
      <c r="C669" s="98"/>
    </row>
    <row r="670" ht="12.75">
      <c r="C670" s="98"/>
    </row>
    <row r="671" ht="12.75">
      <c r="C671" s="98"/>
    </row>
    <row r="672" ht="12.75">
      <c r="C672" s="98"/>
    </row>
    <row r="673" ht="12.75">
      <c r="C673" s="98"/>
    </row>
    <row r="674" ht="12.75">
      <c r="C674" s="98"/>
    </row>
    <row r="675" ht="12.75">
      <c r="C675" s="98"/>
    </row>
    <row r="676" ht="12.75">
      <c r="C676" s="98"/>
    </row>
    <row r="677" ht="12.75">
      <c r="C677" s="98"/>
    </row>
    <row r="678" ht="12.75">
      <c r="C678" s="98"/>
    </row>
    <row r="679" ht="12.75">
      <c r="C679" s="98"/>
    </row>
    <row r="680" ht="12.75">
      <c r="C680" s="98"/>
    </row>
    <row r="681" ht="12.75">
      <c r="C681" s="98"/>
    </row>
    <row r="682" ht="12.75">
      <c r="C682" s="98"/>
    </row>
    <row r="683" ht="12.75">
      <c r="C683" s="98"/>
    </row>
    <row r="684" ht="12.75">
      <c r="C684" s="98"/>
    </row>
    <row r="685" ht="12.75">
      <c r="C685" s="98"/>
    </row>
    <row r="686" ht="12.75">
      <c r="C686" s="98"/>
    </row>
    <row r="687" ht="12.75">
      <c r="C687" s="98"/>
    </row>
    <row r="688" ht="12.75">
      <c r="C688" s="98"/>
    </row>
    <row r="689" ht="12.75">
      <c r="C689" s="98"/>
    </row>
    <row r="690" ht="12.75">
      <c r="C690" s="98"/>
    </row>
    <row r="691" ht="12.75">
      <c r="C691" s="98"/>
    </row>
    <row r="692" ht="12.75">
      <c r="C692" s="98"/>
    </row>
    <row r="693" ht="12.75">
      <c r="C693" s="98"/>
    </row>
    <row r="694" ht="12.75">
      <c r="C694" s="98"/>
    </row>
    <row r="695" ht="12.75">
      <c r="C695" s="98"/>
    </row>
    <row r="696" ht="12.75">
      <c r="C696" s="98"/>
    </row>
    <row r="697" ht="12.75">
      <c r="C697" s="98"/>
    </row>
    <row r="698" ht="12.75">
      <c r="C698" s="98"/>
    </row>
    <row r="699" ht="12.75">
      <c r="C699" s="98"/>
    </row>
    <row r="700" ht="12.75">
      <c r="C700" s="98"/>
    </row>
    <row r="701" ht="12.75">
      <c r="C701" s="98"/>
    </row>
    <row r="702" ht="12.75">
      <c r="C702" s="98"/>
    </row>
    <row r="703" ht="12.75">
      <c r="C703" s="98"/>
    </row>
    <row r="704" ht="12.75">
      <c r="C704" s="98"/>
    </row>
    <row r="705" ht="12.75">
      <c r="C705" s="98"/>
    </row>
    <row r="706" ht="12.75">
      <c r="C706" s="98"/>
    </row>
    <row r="707" ht="12.75">
      <c r="C707" s="98"/>
    </row>
    <row r="708" ht="12.75">
      <c r="C708" s="98"/>
    </row>
    <row r="709" ht="12.75">
      <c r="C709" s="98"/>
    </row>
    <row r="710" ht="12.75">
      <c r="C710" s="98"/>
    </row>
    <row r="711" ht="12.75">
      <c r="C711" s="98"/>
    </row>
    <row r="712" ht="12.75">
      <c r="C712" s="98"/>
    </row>
    <row r="713" ht="12.75">
      <c r="C713" s="98"/>
    </row>
    <row r="714" ht="12.75">
      <c r="C714" s="98"/>
    </row>
    <row r="715" ht="12.75">
      <c r="C715" s="98"/>
    </row>
    <row r="716" ht="12.75">
      <c r="C716" s="98"/>
    </row>
    <row r="717" ht="12.75">
      <c r="C717" s="98"/>
    </row>
    <row r="718" ht="12.75">
      <c r="C718" s="98"/>
    </row>
    <row r="719" ht="12.75">
      <c r="C719" s="98"/>
    </row>
    <row r="720" ht="12.75">
      <c r="C720" s="98"/>
    </row>
    <row r="721" ht="12.75">
      <c r="C721" s="98"/>
    </row>
    <row r="722" ht="12.75">
      <c r="C722" s="98"/>
    </row>
    <row r="723" ht="12.75">
      <c r="C723" s="98"/>
    </row>
    <row r="724" ht="12.75">
      <c r="C724" s="98"/>
    </row>
    <row r="725" ht="12.75">
      <c r="C725" s="98"/>
    </row>
    <row r="726" ht="12.75">
      <c r="C726" s="98"/>
    </row>
    <row r="727" ht="12.75">
      <c r="C727" s="98"/>
    </row>
    <row r="728" ht="12.75">
      <c r="C728" s="98"/>
    </row>
    <row r="729" ht="12.75">
      <c r="C729" s="98"/>
    </row>
    <row r="730" ht="12.75">
      <c r="C730" s="98"/>
    </row>
    <row r="731" ht="12.75">
      <c r="C731" s="98"/>
    </row>
    <row r="732" ht="12.75">
      <c r="C732" s="98"/>
    </row>
    <row r="733" ht="12.75">
      <c r="C733" s="98"/>
    </row>
    <row r="734" ht="12.75">
      <c r="C734" s="98"/>
    </row>
    <row r="735" ht="12.75">
      <c r="C735" s="98"/>
    </row>
    <row r="736" ht="12.75">
      <c r="C736" s="98"/>
    </row>
    <row r="737" ht="12.75">
      <c r="C737" s="98"/>
    </row>
    <row r="738" ht="12.75">
      <c r="C738" s="98"/>
    </row>
    <row r="739" ht="12.75">
      <c r="C739" s="98"/>
    </row>
    <row r="740" ht="12.75">
      <c r="C740" s="98"/>
    </row>
    <row r="741" ht="12.75">
      <c r="C741" s="98"/>
    </row>
    <row r="742" ht="12.75">
      <c r="C742" s="98"/>
    </row>
    <row r="743" ht="12.75">
      <c r="C743" s="98"/>
    </row>
    <row r="744" ht="12.75">
      <c r="C744" s="98"/>
    </row>
    <row r="745" ht="12.75">
      <c r="C745" s="98"/>
    </row>
    <row r="746" ht="12.75">
      <c r="C746" s="98"/>
    </row>
    <row r="747" ht="12.75">
      <c r="C747" s="98"/>
    </row>
    <row r="748" ht="12.75">
      <c r="C748" s="98"/>
    </row>
    <row r="749" ht="12.75">
      <c r="C749" s="98"/>
    </row>
    <row r="750" ht="12.75">
      <c r="C750" s="98"/>
    </row>
    <row r="751" ht="12.75">
      <c r="C751" s="98"/>
    </row>
    <row r="752" ht="12.75">
      <c r="C752" s="98"/>
    </row>
    <row r="753" ht="12.75">
      <c r="C753" s="98"/>
    </row>
    <row r="754" ht="12.75">
      <c r="C754" s="98"/>
    </row>
    <row r="755" ht="12.75">
      <c r="C755" s="98"/>
    </row>
    <row r="756" ht="12.75">
      <c r="C756" s="98"/>
    </row>
    <row r="757" ht="12.75">
      <c r="C757" s="98"/>
    </row>
    <row r="758" ht="12.75">
      <c r="C758" s="98"/>
    </row>
    <row r="759" ht="12.75">
      <c r="C759" s="98"/>
    </row>
    <row r="760" ht="12.75">
      <c r="C760" s="98"/>
    </row>
    <row r="761" ht="12.75">
      <c r="C761" s="98"/>
    </row>
    <row r="762" ht="12.75">
      <c r="C762" s="98"/>
    </row>
    <row r="763" ht="12.75">
      <c r="C763" s="98"/>
    </row>
    <row r="764" ht="12.75">
      <c r="C764" s="98"/>
    </row>
    <row r="765" ht="12.75">
      <c r="C765" s="98"/>
    </row>
    <row r="766" ht="12.75">
      <c r="C766" s="98"/>
    </row>
    <row r="767" ht="12.75">
      <c r="C767" s="98"/>
    </row>
    <row r="768" ht="12.75">
      <c r="C768" s="98"/>
    </row>
    <row r="769" ht="12.75">
      <c r="C769" s="98"/>
    </row>
    <row r="770" ht="12.75">
      <c r="C770" s="98"/>
    </row>
    <row r="771" ht="12.75">
      <c r="C771" s="98"/>
    </row>
    <row r="772" ht="12.75">
      <c r="C772" s="98"/>
    </row>
    <row r="773" ht="12.75">
      <c r="C773" s="98"/>
    </row>
    <row r="774" ht="12.75">
      <c r="C774" s="98"/>
    </row>
    <row r="775" ht="12.75">
      <c r="C775" s="98"/>
    </row>
    <row r="776" ht="12.75">
      <c r="C776" s="98"/>
    </row>
    <row r="777" ht="12.75">
      <c r="C777" s="98"/>
    </row>
    <row r="778" ht="12.75">
      <c r="C778" s="98"/>
    </row>
    <row r="779" ht="12.75">
      <c r="C779" s="98"/>
    </row>
    <row r="780" ht="12.75">
      <c r="C780" s="98"/>
    </row>
    <row r="781" ht="12.75">
      <c r="C781" s="98"/>
    </row>
    <row r="782" ht="12.75">
      <c r="C782" s="98"/>
    </row>
    <row r="783" ht="12.75">
      <c r="C783" s="98"/>
    </row>
    <row r="784" ht="12.75">
      <c r="C784" s="98"/>
    </row>
    <row r="785" ht="12.75">
      <c r="C785" s="98"/>
    </row>
    <row r="786" ht="12.75">
      <c r="C786" s="98"/>
    </row>
    <row r="787" ht="12.75">
      <c r="C787" s="98"/>
    </row>
    <row r="788" ht="12.75">
      <c r="C788" s="98"/>
    </row>
    <row r="789" ht="12.75">
      <c r="C789" s="98"/>
    </row>
    <row r="790" ht="12.75">
      <c r="C790" s="98"/>
    </row>
    <row r="791" ht="12.75">
      <c r="C791" s="98"/>
    </row>
    <row r="792" ht="12.75">
      <c r="C792" s="98"/>
    </row>
    <row r="793" ht="12.75">
      <c r="C793" s="98"/>
    </row>
    <row r="794" ht="12.75">
      <c r="C794" s="98"/>
    </row>
    <row r="795" ht="12.75">
      <c r="C795" s="98"/>
    </row>
    <row r="796" ht="12.75">
      <c r="C796" s="98"/>
    </row>
    <row r="797" ht="12.75">
      <c r="C797" s="98"/>
    </row>
    <row r="798" ht="12.75">
      <c r="C798" s="98"/>
    </row>
    <row r="799" ht="12.75">
      <c r="C799" s="98"/>
    </row>
    <row r="800" ht="12.75">
      <c r="C800" s="98"/>
    </row>
    <row r="801" ht="12.75">
      <c r="C801" s="98"/>
    </row>
    <row r="802" ht="12.75">
      <c r="C802" s="98"/>
    </row>
  </sheetData>
  <sheetProtection sheet="1" objects="1" scenarios="1"/>
  <hyperlinks>
    <hyperlink ref="K2" location="Лист5!A1" tooltip="Потолки из ГВЛ" display="Расчет потолка"/>
    <hyperlink ref="K3" location="Лист2!A1" tooltip="Перегородки с использованием ГВЛ." display="Расчет перегородок"/>
    <hyperlink ref="K4" location="СтеныГл!A1" tooltip="Облицовка стен ГВЛ." display="Облицовка стен"/>
    <hyperlink ref="K5" location="ПолыГл!A1" tooltip="Суперпол - сборные основания" display="Суперпол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F48"/>
  <sheetViews>
    <sheetView showGridLines="0" showRowColHeaders="0" showZeros="0" workbookViewId="0" topLeftCell="A1">
      <selection activeCell="D21" sqref="D21"/>
    </sheetView>
  </sheetViews>
  <sheetFormatPr defaultColWidth="9.140625" defaultRowHeight="12.75"/>
  <cols>
    <col min="1" max="1" width="3.00390625" style="0" bestFit="1" customWidth="1"/>
    <col min="2" max="2" width="44.421875" style="0" customWidth="1"/>
    <col min="3" max="3" width="10.28125" style="0" bestFit="1" customWidth="1"/>
    <col min="4" max="4" width="11.7109375" style="0" customWidth="1"/>
    <col min="6" max="6" width="10.7109375" style="0" customWidth="1"/>
  </cols>
  <sheetData>
    <row r="1" spans="1:6" ht="12.75">
      <c r="A1" s="145"/>
      <c r="B1" s="145"/>
      <c r="C1" s="145"/>
      <c r="D1" s="145"/>
      <c r="E1" s="145"/>
      <c r="F1" s="145"/>
    </row>
    <row r="2" spans="1:6" ht="12.75">
      <c r="A2" s="145"/>
      <c r="B2" s="145"/>
      <c r="C2" s="145"/>
      <c r="D2" s="145"/>
      <c r="E2" s="145"/>
      <c r="F2" s="145"/>
    </row>
    <row r="3" spans="1:6" ht="12.75">
      <c r="A3" s="145"/>
      <c r="B3" s="145"/>
      <c r="C3" s="145"/>
      <c r="D3" s="145"/>
      <c r="E3" s="145"/>
      <c r="F3" s="145"/>
    </row>
    <row r="4" spans="1:6" ht="12.75">
      <c r="A4" s="145"/>
      <c r="B4" s="145"/>
      <c r="C4" s="145"/>
      <c r="D4" s="145"/>
      <c r="E4" s="145"/>
      <c r="F4" s="145"/>
    </row>
    <row r="5" spans="1:6" ht="12.75">
      <c r="A5" s="145"/>
      <c r="B5" s="145"/>
      <c r="C5" s="145"/>
      <c r="D5" s="145"/>
      <c r="E5" s="145"/>
      <c r="F5" s="145"/>
    </row>
    <row r="6" spans="1:6" ht="12.75">
      <c r="A6" s="145"/>
      <c r="B6" s="145"/>
      <c r="C6" s="145"/>
      <c r="D6" s="145"/>
      <c r="E6" s="145"/>
      <c r="F6" s="145"/>
    </row>
    <row r="7" spans="1:6" ht="12.75">
      <c r="A7" s="145"/>
      <c r="B7" s="145"/>
      <c r="C7" s="145"/>
      <c r="D7" s="145"/>
      <c r="E7" s="145"/>
      <c r="F7" s="145"/>
    </row>
    <row r="8" spans="1:6" ht="12.75">
      <c r="A8" s="145"/>
      <c r="B8" s="145"/>
      <c r="C8" s="145"/>
      <c r="D8" s="145"/>
      <c r="E8" s="145"/>
      <c r="F8" s="145"/>
    </row>
    <row r="9" spans="1:6" ht="12.75">
      <c r="A9" s="145"/>
      <c r="B9" s="144" t="s">
        <v>144</v>
      </c>
      <c r="C9" s="147">
        <f>+ПолыГл!D6*ПолыГл!D7</f>
        <v>33.6</v>
      </c>
      <c r="D9" s="148" t="s">
        <v>1</v>
      </c>
      <c r="E9" s="145"/>
      <c r="F9" s="145"/>
    </row>
    <row r="10" spans="1:6" ht="12.75">
      <c r="A10" s="145"/>
      <c r="B10" s="145"/>
      <c r="C10" s="145"/>
      <c r="D10" s="148"/>
      <c r="E10" s="145"/>
      <c r="F10" s="145"/>
    </row>
    <row r="11" spans="1:6" ht="12.75">
      <c r="A11" s="145"/>
      <c r="B11" s="161" t="s">
        <v>40</v>
      </c>
      <c r="C11" s="173" t="s">
        <v>41</v>
      </c>
      <c r="D11" s="173"/>
      <c r="E11" s="173"/>
      <c r="F11" s="173"/>
    </row>
    <row r="12" spans="1:6" ht="12.75">
      <c r="A12" s="145"/>
      <c r="B12" s="160" t="str">
        <f>+Полы!B3</f>
        <v>Полиэтиленовая пленка</v>
      </c>
      <c r="C12" s="162">
        <f>VLOOKUP(B12,Полы!$B$3:$E$14,Полы!$C$16+1,{FALSE})*$C$9</f>
        <v>38.64</v>
      </c>
      <c r="D12" s="163" t="str">
        <f>VLOOKUP(B12,Полы!B3:$E$14,4,FALSE)</f>
        <v>кв.м</v>
      </c>
      <c r="E12" s="164">
        <f>CEILING(C12/VLOOKUP(B12,ПолыГл!$C$13:$G$32,3,FALSE),1)</f>
        <v>1</v>
      </c>
      <c r="F12" s="165" t="str">
        <f>VLOOKUP(B12,ПолыГл!$C$13:$G$32,5,{FALSE})</f>
        <v>рул.</v>
      </c>
    </row>
    <row r="13" spans="1:6" ht="12.75">
      <c r="A13" s="145"/>
      <c r="B13" s="160" t="str">
        <f>+Полы!B4</f>
        <v>Лента кромочная</v>
      </c>
      <c r="C13" s="162">
        <f>+(ПолыГл!D7+ПолыГл!D6)*2</f>
        <v>24.4</v>
      </c>
      <c r="D13" s="163" t="str">
        <f>VLOOKUP(B13,Полы!B4:$E$14,4,FALSE)</f>
        <v>пог.м</v>
      </c>
      <c r="E13" s="164">
        <f>CEILING(C13/VLOOKUP(B13,ПолыГл!$C$13:$G$32,3,FALSE),1)</f>
        <v>1</v>
      </c>
      <c r="F13" s="165" t="str">
        <f>VLOOKUP(B13,ПолыГл!$C$13:$G$32,5,{FALSE})</f>
        <v>рул.</v>
      </c>
    </row>
    <row r="14" spans="1:6" ht="12.75">
      <c r="A14" s="145"/>
      <c r="B14" s="160" t="str">
        <f>+Полы!B5</f>
        <v>Сухая засыпка (расчетная толщина 10 мм)</v>
      </c>
      <c r="C14" s="162">
        <f>VLOOKUP(B14,Полы!$B$3:$E$14,Полы!$C$16+1,{FALSE})*$C$9</f>
        <v>336</v>
      </c>
      <c r="D14" s="163" t="str">
        <f>VLOOKUP(B14,Полы!B5:$E$14,4,FALSE)</f>
        <v>л</v>
      </c>
      <c r="E14" s="164">
        <f>CEILING(C14/VLOOKUP(B14,ПолыГл!$C$13:$G$32,3,FALSE),1)</f>
        <v>7</v>
      </c>
      <c r="F14" s="165" t="str">
        <f>VLOOKUP(B14,ПолыГл!$C$13:$G$32,5,{FALSE})</f>
        <v>меш.</v>
      </c>
    </row>
    <row r="15" spans="1:6" ht="12.75">
      <c r="A15" s="145"/>
      <c r="B15" s="160" t="str">
        <f>+Полы!B6</f>
        <v>Плиты пенополистирольные</v>
      </c>
      <c r="C15" s="162">
        <f>VLOOKUP(B15,Полы!$B$3:$E$14,Полы!$C$16+1,{FALSE})*$C$9</f>
        <v>33.6</v>
      </c>
      <c r="D15" s="163" t="str">
        <f>VLOOKUP(B15,Полы!B6:$E$14,4,FALSE)</f>
        <v>кв.м</v>
      </c>
      <c r="E15" s="164">
        <f>CEILING(C15/VLOOKUP(B15,ПолыГл!$C$13:$G$32,3),1)</f>
        <v>56</v>
      </c>
      <c r="F15" s="165" t="str">
        <f>VLOOKUP(B15,ПолыГл!$C$13:$G$32,5,FALSE)</f>
        <v>лист.</v>
      </c>
    </row>
    <row r="16" spans="1:6" ht="12.75">
      <c r="A16" s="145"/>
      <c r="B16" s="160" t="str">
        <f>+Полы!B7</f>
        <v>Элемент пола</v>
      </c>
      <c r="C16" s="162">
        <f>VLOOKUP(B16,Полы!$B$3:$E$14,Полы!$C$16+1,{FALSE})*$C$9</f>
        <v>33.6</v>
      </c>
      <c r="D16" s="163" t="str">
        <f>VLOOKUP(B16,Полы!B7:$E$14,4,FALSE)</f>
        <v>кв.м</v>
      </c>
      <c r="E16" s="164">
        <f>CEILING(C16/VLOOKUP(B16,ПолыГл!$C$13:$G$32,3,FALSE),1)</f>
        <v>45</v>
      </c>
      <c r="F16" s="165" t="str">
        <f>VLOOKUP(B16,ПолыГл!$C$13:$G$32,5,{FALSE})</f>
        <v>лист.</v>
      </c>
    </row>
    <row r="17" spans="1:6" ht="12.75">
      <c r="A17" s="145"/>
      <c r="B17" s="160" t="str">
        <f>+Полы!B8</f>
        <v>ГВЛ малоформатный</v>
      </c>
      <c r="C17" s="162">
        <f>VLOOKUP(B17,Полы!$B$3:$E$14,Полы!$C$16+1,{FALSE})*$C$9</f>
        <v>0</v>
      </c>
      <c r="D17" s="163" t="str">
        <f>VLOOKUP(B17,Полы!B8:$E$14,4,FALSE)</f>
        <v>кв.м</v>
      </c>
      <c r="E17" s="164">
        <f>CEILING(C17/VLOOKUP(B17,ПолыГл!$C$13:$G$32,3,FALSE),1)</f>
        <v>0</v>
      </c>
      <c r="F17" s="165" t="str">
        <f>VLOOKUP(B17,ПолыГл!$C$13:$G$32,5,{FALSE})</f>
        <v>лист.</v>
      </c>
    </row>
    <row r="18" spans="1:6" ht="12.75">
      <c r="A18" s="145"/>
      <c r="B18" s="160" t="str">
        <f>INDEX(Полы!B18:B21,Полы!C18)</f>
        <v>Клей ПВА (наносится сплошным слоем)</v>
      </c>
      <c r="C18" s="162">
        <f>VLOOKUP(B18,Полы!$B$3:$E$14,Полы!$C$16+1,{FALSE})*$C$9</f>
        <v>1.6800000000000002</v>
      </c>
      <c r="D18" s="163" t="str">
        <f>VLOOKUP(B18,Полы!B9:$E$14,4,FALSE)</f>
        <v>кг</v>
      </c>
      <c r="E18" s="164">
        <f>CEILING(C18/VLOOKUP(B18,ПолыГл!$C$13:$G$32,3,FALSE),1)</f>
        <v>2</v>
      </c>
      <c r="F18" s="165" t="str">
        <f>VLOOKUP(B18,ПолыГл!$C$13:$G$32,5,{FALSE})</f>
        <v>бан.</v>
      </c>
    </row>
    <row r="19" spans="1:6" ht="12.75">
      <c r="A19" s="145"/>
      <c r="B19" s="160" t="str">
        <f>+Полы!B13</f>
        <v>Специальные шурупы для ГВЛ</v>
      </c>
      <c r="C19" s="162">
        <f>VLOOKUP(B19,Полы!$B$3:$E$14,Полы!$C$16+1,{FALSE})*$C$9</f>
        <v>403.20000000000005</v>
      </c>
      <c r="D19" s="163" t="str">
        <f>VLOOKUP(B19,Полы!B13:$E$14,4,FALSE)</f>
        <v>шт.</v>
      </c>
      <c r="E19" s="164">
        <f>CEILING(C19/VLOOKUP(B19,ПолыГл!$C$13:$G$32,3,FALSE),1)</f>
        <v>404</v>
      </c>
      <c r="F19" s="165" t="str">
        <f>VLOOKUP(B19,ПолыГл!$C$13:$G$32,5,{FALSE})</f>
        <v>шт.</v>
      </c>
    </row>
    <row r="20" spans="1:6" ht="25.5">
      <c r="A20" s="145"/>
      <c r="B20" s="160" t="str">
        <f>+Полы!B14</f>
        <v>Шпаклевка «Фугенфюллер ГВ» (для шпаклевания швов)</v>
      </c>
      <c r="C20" s="162">
        <f>VLOOKUP(B20,Полы!$B$3:$E$14,Полы!$C$16+1,{FALSE})*$C$9</f>
        <v>5.04</v>
      </c>
      <c r="D20" s="163" t="s">
        <v>85</v>
      </c>
      <c r="E20" s="164">
        <f>CEILING(C20/VLOOKUP(B20,ПолыГл!$C$13:$G$32,3,FALSE),1)</f>
        <v>1</v>
      </c>
      <c r="F20" s="165" t="str">
        <f>VLOOKUP(B20,ПолыГл!$C$13:$G$32,5,{FALSE})</f>
        <v>меш.</v>
      </c>
    </row>
    <row r="21" spans="1:6" ht="12.75">
      <c r="A21" s="145"/>
      <c r="B21" s="168"/>
      <c r="C21" s="145"/>
      <c r="D21" s="145"/>
      <c r="E21" s="145"/>
      <c r="F21" s="145"/>
    </row>
    <row r="22" spans="1:6" ht="12.75">
      <c r="A22" s="145"/>
      <c r="B22" s="168"/>
      <c r="C22" s="145"/>
      <c r="D22" s="145"/>
      <c r="E22" s="145"/>
      <c r="F22" s="145"/>
    </row>
    <row r="23" spans="1:6" ht="12.75">
      <c r="A23" s="145"/>
      <c r="B23" s="168"/>
      <c r="C23" s="145"/>
      <c r="D23" s="145"/>
      <c r="E23" s="145"/>
      <c r="F23" s="145"/>
    </row>
    <row r="24" spans="1:6" ht="12.75">
      <c r="A24" s="145"/>
      <c r="B24" s="168"/>
      <c r="C24" s="145"/>
      <c r="D24" s="145"/>
      <c r="E24" s="145"/>
      <c r="F24" s="145"/>
    </row>
    <row r="25" spans="1:6" ht="12.75">
      <c r="A25" s="145"/>
      <c r="B25" s="168"/>
      <c r="C25" s="145"/>
      <c r="D25" s="145"/>
      <c r="E25" s="145"/>
      <c r="F25" s="145"/>
    </row>
    <row r="26" spans="1:6" ht="12.75">
      <c r="A26" s="145"/>
      <c r="B26" s="145"/>
      <c r="C26" s="145"/>
      <c r="D26" s="145"/>
      <c r="E26" s="145"/>
      <c r="F26" s="145"/>
    </row>
    <row r="27" spans="1:6" ht="12.75">
      <c r="A27" s="145"/>
      <c r="B27" s="145"/>
      <c r="C27" s="145"/>
      <c r="D27" s="145"/>
      <c r="E27" s="145"/>
      <c r="F27" s="145"/>
    </row>
    <row r="28" spans="1:6" ht="12.75">
      <c r="A28" s="145"/>
      <c r="B28" s="145"/>
      <c r="C28" s="145"/>
      <c r="D28" s="145"/>
      <c r="E28" s="145"/>
      <c r="F28" s="145"/>
    </row>
    <row r="29" spans="1:6" ht="12.75">
      <c r="A29" s="145"/>
      <c r="B29" s="145"/>
      <c r="C29" s="145"/>
      <c r="D29" s="145"/>
      <c r="E29" s="145"/>
      <c r="F29" s="145"/>
    </row>
    <row r="30" spans="1:6" ht="12.75">
      <c r="A30" s="145"/>
      <c r="B30" s="145"/>
      <c r="C30" s="145"/>
      <c r="D30" s="145"/>
      <c r="E30" s="145"/>
      <c r="F30" s="145"/>
    </row>
    <row r="31" spans="1:6" ht="12.75">
      <c r="A31" s="145"/>
      <c r="B31" s="145"/>
      <c r="C31" s="145"/>
      <c r="D31" s="145"/>
      <c r="E31" s="145"/>
      <c r="F31" s="145"/>
    </row>
    <row r="32" spans="1:6" ht="12.75">
      <c r="A32" s="145"/>
      <c r="B32" s="145"/>
      <c r="C32" s="145"/>
      <c r="D32" s="145"/>
      <c r="E32" s="145"/>
      <c r="F32" s="145"/>
    </row>
    <row r="33" spans="1:6" ht="12.75">
      <c r="A33" s="145"/>
      <c r="B33" s="145"/>
      <c r="C33" s="145"/>
      <c r="D33" s="145"/>
      <c r="E33" s="145"/>
      <c r="F33" s="145"/>
    </row>
    <row r="34" spans="1:6" ht="12.75">
      <c r="A34" s="145"/>
      <c r="B34" s="145"/>
      <c r="C34" s="145"/>
      <c r="D34" s="145"/>
      <c r="E34" s="145"/>
      <c r="F34" s="145"/>
    </row>
    <row r="35" spans="1:6" ht="12.75">
      <c r="A35" s="145"/>
      <c r="B35" s="145"/>
      <c r="C35" s="145"/>
      <c r="D35" s="145"/>
      <c r="E35" s="145"/>
      <c r="F35" s="145"/>
    </row>
    <row r="36" spans="1:6" ht="12.75">
      <c r="A36" s="145"/>
      <c r="B36" s="145"/>
      <c r="C36" s="145"/>
      <c r="D36" s="145"/>
      <c r="E36" s="145"/>
      <c r="F36" s="145"/>
    </row>
    <row r="37" spans="1:6" ht="12.75">
      <c r="A37" s="145"/>
      <c r="B37" s="145"/>
      <c r="C37" s="145"/>
      <c r="D37" s="145"/>
      <c r="E37" s="145"/>
      <c r="F37" s="145"/>
    </row>
    <row r="38" spans="1:6" ht="12.75">
      <c r="A38" s="145"/>
      <c r="B38" s="145"/>
      <c r="C38" s="145"/>
      <c r="D38" s="145"/>
      <c r="E38" s="145"/>
      <c r="F38" s="145"/>
    </row>
    <row r="39" spans="1:6" ht="12.75">
      <c r="A39" s="145"/>
      <c r="B39" s="145"/>
      <c r="C39" s="145"/>
      <c r="D39" s="145"/>
      <c r="E39" s="145"/>
      <c r="F39" s="145"/>
    </row>
    <row r="40" spans="1:6" ht="12.75">
      <c r="A40" s="145"/>
      <c r="B40" s="145"/>
      <c r="C40" s="145"/>
      <c r="D40" s="145"/>
      <c r="E40" s="145"/>
      <c r="F40" s="145"/>
    </row>
    <row r="41" spans="1:6" ht="12.75">
      <c r="A41" s="145"/>
      <c r="B41" s="145"/>
      <c r="C41" s="145"/>
      <c r="D41" s="145"/>
      <c r="E41" s="145"/>
      <c r="F41" s="145"/>
    </row>
    <row r="42" spans="1:6" ht="12.75">
      <c r="A42" s="145"/>
      <c r="B42" s="145"/>
      <c r="C42" s="145"/>
      <c r="D42" s="145"/>
      <c r="E42" s="145"/>
      <c r="F42" s="145"/>
    </row>
    <row r="43" spans="1:6" ht="12.75">
      <c r="A43" s="145"/>
      <c r="B43" s="145"/>
      <c r="C43" s="145"/>
      <c r="D43" s="145"/>
      <c r="E43" s="145"/>
      <c r="F43" s="145"/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45"/>
      <c r="B45" s="145"/>
      <c r="C45" s="145"/>
      <c r="D45" s="145"/>
      <c r="E45" s="145"/>
      <c r="F45" s="145"/>
    </row>
    <row r="46" spans="1:6" ht="12.75">
      <c r="A46" s="145"/>
      <c r="B46" s="145"/>
      <c r="C46" s="145"/>
      <c r="D46" s="145"/>
      <c r="E46" s="145"/>
      <c r="F46" s="145"/>
    </row>
    <row r="47" spans="1:6" ht="12.75">
      <c r="A47" s="145"/>
      <c r="B47" s="145"/>
      <c r="C47" s="145"/>
      <c r="D47" s="145"/>
      <c r="E47" s="145"/>
      <c r="F47" s="145"/>
    </row>
    <row r="48" spans="1:6" ht="12.75">
      <c r="A48" s="145"/>
      <c r="B48" s="145"/>
      <c r="C48" s="145"/>
      <c r="D48" s="145"/>
      <c r="E48" s="145"/>
      <c r="F48" s="145"/>
    </row>
  </sheetData>
  <sheetProtection sheet="1" objects="1" scenarios="1"/>
  <mergeCells count="1">
    <mergeCell ref="C11:F1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2:K27"/>
  <sheetViews>
    <sheetView showGridLines="0" showRowColHeaders="0" showZeros="0" showOutlineSymbols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3.28125" style="0" customWidth="1"/>
    <col min="3" max="3" width="24.140625" style="0" customWidth="1"/>
    <col min="4" max="4" width="11.140625" style="0" customWidth="1"/>
    <col min="6" max="6" width="13.421875" style="0" customWidth="1"/>
    <col min="8" max="8" width="4.00390625" style="0" customWidth="1"/>
    <col min="10" max="10" width="2.7109375" style="0" customWidth="1"/>
    <col min="11" max="11" width="19.57421875" style="0" customWidth="1"/>
  </cols>
  <sheetData>
    <row r="1" ht="6.75" customHeight="1" thickBot="1"/>
    <row r="2" spans="2:11" ht="24" customHeight="1" thickBot="1">
      <c r="B2" s="20"/>
      <c r="C2" s="21" t="s">
        <v>19</v>
      </c>
      <c r="D2" s="22"/>
      <c r="E2" s="22"/>
      <c r="F2" s="22"/>
      <c r="G2" s="22"/>
      <c r="H2" s="22"/>
      <c r="I2" s="22"/>
      <c r="J2" s="23"/>
      <c r="K2" s="119"/>
    </row>
    <row r="3" spans="2:11" ht="13.5" thickBot="1">
      <c r="B3" s="24"/>
      <c r="C3" s="25"/>
      <c r="D3" s="25"/>
      <c r="E3" s="25"/>
      <c r="F3" s="25"/>
      <c r="G3" s="25"/>
      <c r="H3" s="25"/>
      <c r="I3" s="25"/>
      <c r="J3" s="26"/>
      <c r="K3" s="118" t="s">
        <v>68</v>
      </c>
    </row>
    <row r="4" spans="2:11" ht="13.5" thickBot="1">
      <c r="B4" s="24"/>
      <c r="C4" s="9"/>
      <c r="D4" s="10"/>
      <c r="E4" s="10"/>
      <c r="F4" s="10"/>
      <c r="G4" s="11"/>
      <c r="H4" s="25"/>
      <c r="I4" s="25"/>
      <c r="J4" s="26"/>
      <c r="K4" s="120" t="s">
        <v>125</v>
      </c>
    </row>
    <row r="5" spans="2:11" ht="13.5" thickBot="1">
      <c r="B5" s="24"/>
      <c r="C5" s="12" t="s">
        <v>25</v>
      </c>
      <c r="D5" s="13"/>
      <c r="E5" s="13"/>
      <c r="F5" s="14"/>
      <c r="G5" s="15"/>
      <c r="H5" s="25"/>
      <c r="I5" s="25"/>
      <c r="J5" s="26"/>
      <c r="K5" s="118" t="s">
        <v>126</v>
      </c>
    </row>
    <row r="6" spans="2:11" ht="12.75">
      <c r="B6" s="24"/>
      <c r="C6" s="12"/>
      <c r="D6" s="14"/>
      <c r="E6" s="14"/>
      <c r="F6" s="14"/>
      <c r="G6" s="15"/>
      <c r="H6" s="25"/>
      <c r="I6" s="25"/>
      <c r="J6" s="26"/>
      <c r="K6" s="123" t="s">
        <v>127</v>
      </c>
    </row>
    <row r="7" spans="2:11" ht="12.75">
      <c r="B7" s="24"/>
      <c r="C7" s="12" t="s">
        <v>24</v>
      </c>
      <c r="D7" s="143">
        <v>2.5</v>
      </c>
      <c r="E7" s="14"/>
      <c r="F7" s="14"/>
      <c r="G7" s="15"/>
      <c r="H7" s="25"/>
      <c r="I7" s="25"/>
      <c r="J7" s="26"/>
      <c r="K7" s="121"/>
    </row>
    <row r="8" spans="2:11" ht="12.75">
      <c r="B8" s="24"/>
      <c r="C8" s="12" t="s">
        <v>23</v>
      </c>
      <c r="D8" s="143">
        <v>3</v>
      </c>
      <c r="E8" s="14"/>
      <c r="F8" s="14"/>
      <c r="G8" s="15"/>
      <c r="H8" s="25"/>
      <c r="I8" s="25"/>
      <c r="J8" s="26"/>
      <c r="K8" s="121"/>
    </row>
    <row r="9" spans="2:11" ht="12.75">
      <c r="B9" s="24"/>
      <c r="C9" s="16"/>
      <c r="D9" s="14"/>
      <c r="E9" s="14"/>
      <c r="F9" s="14"/>
      <c r="G9" s="15"/>
      <c r="H9" s="27"/>
      <c r="I9" s="25"/>
      <c r="J9" s="26"/>
      <c r="K9" s="121"/>
    </row>
    <row r="10" spans="2:11" ht="12.75">
      <c r="B10" s="24"/>
      <c r="C10" s="12" t="s">
        <v>26</v>
      </c>
      <c r="D10" s="14"/>
      <c r="E10" s="14"/>
      <c r="F10" s="14"/>
      <c r="G10" s="15"/>
      <c r="H10" s="25"/>
      <c r="I10" s="25"/>
      <c r="J10" s="26"/>
      <c r="K10" s="121"/>
    </row>
    <row r="11" spans="2:11" ht="13.5" thickBot="1">
      <c r="B11" s="24"/>
      <c r="C11" s="17"/>
      <c r="D11" s="18"/>
      <c r="E11" s="18"/>
      <c r="F11" s="18"/>
      <c r="G11" s="19"/>
      <c r="H11" s="25"/>
      <c r="I11" s="25"/>
      <c r="J11" s="26"/>
      <c r="K11" s="121"/>
    </row>
    <row r="12" spans="2:11" ht="12.75">
      <c r="B12" s="24"/>
      <c r="C12" s="25"/>
      <c r="D12" s="25"/>
      <c r="E12" s="25"/>
      <c r="F12" s="25"/>
      <c r="G12" s="25"/>
      <c r="H12" s="25"/>
      <c r="I12" s="25"/>
      <c r="J12" s="26"/>
      <c r="K12" s="121"/>
    </row>
    <row r="13" spans="2:11" ht="12.75">
      <c r="B13" s="24"/>
      <c r="C13" s="25"/>
      <c r="D13" s="25"/>
      <c r="E13" s="25"/>
      <c r="F13" s="25"/>
      <c r="G13" s="25"/>
      <c r="H13" s="25"/>
      <c r="I13" s="25"/>
      <c r="J13" s="26"/>
      <c r="K13" s="121"/>
    </row>
    <row r="14" spans="2:11" ht="12.75">
      <c r="B14" s="24"/>
      <c r="C14" s="38" t="s">
        <v>29</v>
      </c>
      <c r="D14" s="25"/>
      <c r="E14" s="25"/>
      <c r="F14" s="25"/>
      <c r="G14" s="25"/>
      <c r="H14" s="25"/>
      <c r="I14" s="25"/>
      <c r="J14" s="26"/>
      <c r="K14" s="121"/>
    </row>
    <row r="15" spans="2:11" ht="12.75">
      <c r="B15" s="24"/>
      <c r="C15" s="36" t="s">
        <v>0</v>
      </c>
      <c r="D15" s="37"/>
      <c r="E15" s="34">
        <v>3</v>
      </c>
      <c r="F15" s="35" t="s">
        <v>31</v>
      </c>
      <c r="G15" s="31" t="s">
        <v>42</v>
      </c>
      <c r="H15" s="25"/>
      <c r="I15" s="25"/>
      <c r="J15" s="26"/>
      <c r="K15" s="121"/>
    </row>
    <row r="16" spans="2:11" ht="12.75">
      <c r="B16" s="24"/>
      <c r="C16" s="36" t="s">
        <v>8</v>
      </c>
      <c r="D16" s="37"/>
      <c r="E16" s="34">
        <v>3</v>
      </c>
      <c r="F16" s="35" t="s">
        <v>32</v>
      </c>
      <c r="G16" s="31" t="s">
        <v>35</v>
      </c>
      <c r="H16" s="25"/>
      <c r="I16" s="25"/>
      <c r="J16" s="26"/>
      <c r="K16" s="121"/>
    </row>
    <row r="17" spans="2:11" ht="12.75">
      <c r="B17" s="24"/>
      <c r="C17" s="36" t="s">
        <v>20</v>
      </c>
      <c r="D17" s="37"/>
      <c r="E17" s="34">
        <v>3</v>
      </c>
      <c r="F17" s="35" t="s">
        <v>32</v>
      </c>
      <c r="G17" s="31" t="s">
        <v>35</v>
      </c>
      <c r="H17" s="25"/>
      <c r="I17" s="25"/>
      <c r="J17" s="26"/>
      <c r="K17" s="121"/>
    </row>
    <row r="18" spans="2:11" ht="12.75">
      <c r="B18" s="24"/>
      <c r="C18" s="36" t="s">
        <v>28</v>
      </c>
      <c r="D18" s="37"/>
      <c r="E18" s="34">
        <v>10</v>
      </c>
      <c r="F18" s="35" t="s">
        <v>30</v>
      </c>
      <c r="G18" s="31" t="s">
        <v>36</v>
      </c>
      <c r="H18" s="25"/>
      <c r="I18" s="25"/>
      <c r="J18" s="26"/>
      <c r="K18" s="121"/>
    </row>
    <row r="19" spans="2:11" ht="12.75">
      <c r="B19" s="24"/>
      <c r="C19" s="36" t="s">
        <v>15</v>
      </c>
      <c r="D19" s="37"/>
      <c r="E19" s="34">
        <v>5</v>
      </c>
      <c r="F19" s="35" t="s">
        <v>33</v>
      </c>
      <c r="G19" s="31" t="s">
        <v>37</v>
      </c>
      <c r="H19" s="25"/>
      <c r="I19" s="25"/>
      <c r="J19" s="26"/>
      <c r="K19" s="121"/>
    </row>
    <row r="20" spans="2:11" ht="12.75">
      <c r="B20" s="24"/>
      <c r="C20" s="36" t="s">
        <v>17</v>
      </c>
      <c r="D20" s="37"/>
      <c r="E20" s="34">
        <v>45</v>
      </c>
      <c r="F20" s="35" t="s">
        <v>34</v>
      </c>
      <c r="G20" s="31" t="s">
        <v>36</v>
      </c>
      <c r="H20" s="25"/>
      <c r="I20" s="25"/>
      <c r="J20" s="26"/>
      <c r="K20" s="121"/>
    </row>
    <row r="21" spans="2:11" ht="12.75">
      <c r="B21" s="24"/>
      <c r="C21" s="36" t="s">
        <v>27</v>
      </c>
      <c r="D21" s="37"/>
      <c r="E21" s="34">
        <v>30</v>
      </c>
      <c r="F21" s="35" t="s">
        <v>30</v>
      </c>
      <c r="G21" s="31" t="s">
        <v>36</v>
      </c>
      <c r="H21" s="25"/>
      <c r="I21" s="25"/>
      <c r="J21" s="26"/>
      <c r="K21" s="121"/>
    </row>
    <row r="22" spans="2:11" ht="13.5" thickBot="1">
      <c r="B22" s="28"/>
      <c r="C22" s="32" t="s">
        <v>22</v>
      </c>
      <c r="D22" s="32"/>
      <c r="E22" s="32">
        <v>1</v>
      </c>
      <c r="F22" s="32"/>
      <c r="G22" s="32" t="s">
        <v>35</v>
      </c>
      <c r="H22" s="29"/>
      <c r="I22" s="29"/>
      <c r="J22" s="30"/>
      <c r="K22" s="122"/>
    </row>
    <row r="23" spans="3:7" ht="12.75">
      <c r="C23" s="8" t="s">
        <v>10</v>
      </c>
      <c r="D23" s="8"/>
      <c r="E23" s="8">
        <v>1</v>
      </c>
      <c r="F23" s="8"/>
      <c r="G23" s="8" t="s">
        <v>35</v>
      </c>
    </row>
    <row r="24" spans="3:7" ht="12.75">
      <c r="C24" s="8" t="s">
        <v>21</v>
      </c>
      <c r="D24" s="8"/>
      <c r="E24" s="8">
        <v>1</v>
      </c>
      <c r="F24" s="8"/>
      <c r="G24" s="8" t="s">
        <v>35</v>
      </c>
    </row>
    <row r="25" spans="3:7" ht="12.75">
      <c r="C25" s="8" t="s">
        <v>12</v>
      </c>
      <c r="D25" s="8"/>
      <c r="E25" s="8">
        <v>1</v>
      </c>
      <c r="F25" s="8"/>
      <c r="G25" s="8" t="s">
        <v>35</v>
      </c>
    </row>
    <row r="26" spans="3:7" ht="12.75">
      <c r="C26" s="8" t="s">
        <v>14</v>
      </c>
      <c r="D26" s="8"/>
      <c r="E26" s="8">
        <v>1</v>
      </c>
      <c r="F26" s="8"/>
      <c r="G26" s="8" t="s">
        <v>35</v>
      </c>
    </row>
    <row r="27" spans="3:7" ht="12.75">
      <c r="C27" s="8" t="s">
        <v>18</v>
      </c>
      <c r="D27" s="8"/>
      <c r="E27" s="8">
        <v>1</v>
      </c>
      <c r="F27" s="8"/>
      <c r="G27" s="8" t="s">
        <v>35</v>
      </c>
    </row>
  </sheetData>
  <sheetProtection sheet="1" objects="1" scenarios="1"/>
  <hyperlinks>
    <hyperlink ref="K3" location="Лист5!A1" tooltip="Потолки из ГВЛ" display="Расчет потолка"/>
    <hyperlink ref="K4" location="Лист2!A1" tooltip="Перегородки с использованием ГВЛ." display="Расчет перегородок"/>
    <hyperlink ref="K5" location="СтеныГл!A1" tooltip="Облицовка стен ГВЛ." display="Облицовка стен"/>
    <hyperlink ref="K6" location="ПолыГл!A1" tooltip="Суперпол - сборные основания" display="Суперпол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G48"/>
  <sheetViews>
    <sheetView showGridLines="0" showRowColHeaders="0" showZeros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44.421875" style="0" customWidth="1"/>
    <col min="4" max="4" width="10.28125" style="0" bestFit="1" customWidth="1"/>
    <col min="6" max="6" width="10.28125" style="0" bestFit="1" customWidth="1"/>
  </cols>
  <sheetData>
    <row r="1" spans="1:6" ht="12.75">
      <c r="A1" s="145"/>
      <c r="B1" s="145"/>
      <c r="C1" s="145"/>
      <c r="D1" s="145"/>
      <c r="E1" s="145"/>
      <c r="F1" s="145"/>
    </row>
    <row r="2" spans="1:6" ht="12.75">
      <c r="A2" s="145"/>
      <c r="B2" s="145"/>
      <c r="C2" s="145"/>
      <c r="D2" s="145"/>
      <c r="E2" s="145"/>
      <c r="F2" s="145"/>
    </row>
    <row r="3" spans="1:6" ht="12.75">
      <c r="A3" s="145"/>
      <c r="B3" s="145"/>
      <c r="C3" s="145"/>
      <c r="D3" s="145"/>
      <c r="E3" s="145"/>
      <c r="F3" s="145"/>
    </row>
    <row r="4" spans="1:6" ht="12.75">
      <c r="A4" s="145"/>
      <c r="B4" s="145"/>
      <c r="C4" s="145"/>
      <c r="D4" s="145"/>
      <c r="E4" s="145"/>
      <c r="F4" s="145"/>
    </row>
    <row r="5" spans="1:6" ht="12.75">
      <c r="A5" s="145"/>
      <c r="B5" s="145"/>
      <c r="C5" s="145"/>
      <c r="D5" s="145"/>
      <c r="E5" s="145"/>
      <c r="F5" s="145"/>
    </row>
    <row r="6" spans="1:6" ht="12.75">
      <c r="A6" s="145"/>
      <c r="B6" s="145"/>
      <c r="C6" s="145"/>
      <c r="D6" s="145"/>
      <c r="E6" s="145"/>
      <c r="F6" s="145"/>
    </row>
    <row r="7" spans="1:6" ht="12.75">
      <c r="A7" s="145"/>
      <c r="B7" s="145"/>
      <c r="C7" s="145"/>
      <c r="D7" s="145"/>
      <c r="E7" s="145"/>
      <c r="F7" s="145"/>
    </row>
    <row r="8" spans="1:6" ht="26.25" customHeight="1">
      <c r="A8" s="145"/>
      <c r="B8" s="145"/>
      <c r="C8" s="145"/>
      <c r="D8" s="145"/>
      <c r="E8" s="145"/>
      <c r="F8" s="145"/>
    </row>
    <row r="9" spans="1:6" ht="12.75">
      <c r="A9" s="145"/>
      <c r="B9" s="145"/>
      <c r="C9" s="145"/>
      <c r="D9" s="145"/>
      <c r="E9" s="145"/>
      <c r="F9" s="145"/>
    </row>
    <row r="10" spans="1:6" ht="12.75">
      <c r="A10" s="145"/>
      <c r="B10" s="144" t="s">
        <v>38</v>
      </c>
      <c r="C10" s="146" t="str">
        <f>INDEX(Лист1!J2:J14,Лист1!K2,1)</f>
        <v>С361</v>
      </c>
      <c r="D10" s="145"/>
      <c r="E10" s="145"/>
      <c r="F10" s="145"/>
    </row>
    <row r="11" spans="1:6" ht="12.75">
      <c r="A11" s="145"/>
      <c r="B11" s="144" t="s">
        <v>39</v>
      </c>
      <c r="C11" s="147">
        <f>+Лист2!D7*Лист2!D8</f>
        <v>7.5</v>
      </c>
      <c r="D11" s="148" t="s">
        <v>1</v>
      </c>
      <c r="E11" s="145"/>
      <c r="F11" s="145"/>
    </row>
    <row r="12" spans="1:6" ht="12.75">
      <c r="A12" s="145"/>
      <c r="B12" s="145"/>
      <c r="C12" s="145"/>
      <c r="D12" s="148"/>
      <c r="E12" s="145"/>
      <c r="F12" s="145"/>
    </row>
    <row r="13" spans="1:6" ht="13.5" thickBot="1">
      <c r="A13" s="145"/>
      <c r="B13" s="149" t="s">
        <v>40</v>
      </c>
      <c r="C13" s="169" t="s">
        <v>41</v>
      </c>
      <c r="D13" s="169"/>
      <c r="E13" s="169"/>
      <c r="F13" s="169"/>
    </row>
    <row r="14" spans="1:6" ht="13.5" thickTop="1">
      <c r="A14" s="145"/>
      <c r="B14" s="150" t="str">
        <f>+Лист1!B3</f>
        <v>Лист гипсоволокнистый</v>
      </c>
      <c r="C14" s="151">
        <f>VLOOKUP(B14,Расчет,Лист1!$K$2+1,{FALSE})*$C$11</f>
        <v>15</v>
      </c>
      <c r="D14" s="152" t="str">
        <f>VLOOKUP(B14,Лист1!$B$3:$I$17,8,{FALSE})</f>
        <v>кв.м</v>
      </c>
      <c r="E14" s="153">
        <f>CEILING(C14/VLOOKUP(B14,Лист2!$C$15:$E$27,3,{FALSE}),1)</f>
        <v>5</v>
      </c>
      <c r="F14" s="154" t="str">
        <f>VLOOKUP(B14,Лист2!$C$15:$G$27,5,{FALSE})</f>
        <v>листов</v>
      </c>
    </row>
    <row r="15" spans="1:6" ht="12.75">
      <c r="A15" s="145"/>
      <c r="B15" s="160" t="str">
        <f>+Лист1!B4</f>
        <v>Профиль ПН 50/40 (75/40, 100/40)</v>
      </c>
      <c r="C15" s="155">
        <f>2*Лист2!D8</f>
        <v>6</v>
      </c>
      <c r="D15" s="156" t="str">
        <f>VLOOKUP(B15,Лист1!$B$3:$I$17,8,{FALSE})</f>
        <v>пог.м</v>
      </c>
      <c r="E15" s="157">
        <f>CEILING(C15/VLOOKUP(B15,Лист2!$C$15:$E$27,3,{FALSE}),1)</f>
        <v>2</v>
      </c>
      <c r="F15" s="158" t="str">
        <f>VLOOKUP(B15,Лист2!$C$15:$G$27,5,{FALSE})</f>
        <v>шт.</v>
      </c>
    </row>
    <row r="16" spans="1:6" ht="12.75">
      <c r="A16" s="145"/>
      <c r="B16" s="160" t="str">
        <f>+Лист1!B5</f>
        <v>Профиль ПС 50/50 (75/50, 100/50)</v>
      </c>
      <c r="C16" s="155">
        <f>VLOOKUP(B16,Расчет,Лист1!$K$2+1,{FALSE})*$C$11</f>
        <v>15</v>
      </c>
      <c r="D16" s="156" t="str">
        <f>VLOOKUP(B16,Лист1!$B$3:$I$17,8,{FALSE})</f>
        <v>пог.м</v>
      </c>
      <c r="E16" s="157">
        <f>CEILING(C16/VLOOKUP(B16,Лист2!$C$15:$E$27,3,{FALSE}),1)</f>
        <v>5</v>
      </c>
      <c r="F16" s="158" t="str">
        <f>VLOOKUP(B16,Лист2!$C$15:$G$27,5,{FALSE})</f>
        <v>шт.</v>
      </c>
    </row>
    <row r="17" spans="1:6" ht="12.75">
      <c r="A17" s="145"/>
      <c r="B17" s="160" t="str">
        <f>+Лист1!B6</f>
        <v>Шуруп для ГВЛ 3,9х30 мм</v>
      </c>
      <c r="C17" s="159">
        <f>CEILING(VLOOKUP(B17,Расчет,Лист1!$K$2+1,{FALSE})*$C$11,1)</f>
        <v>218</v>
      </c>
      <c r="D17" s="156" t="str">
        <f>VLOOKUP(B17,Лист1!$B$3:$I$17,8,{FALSE})</f>
        <v>шт</v>
      </c>
      <c r="E17" s="157">
        <f>CEILING(C17/VLOOKUP(B17,Лист2!$C$15:$E$27,3,{FALSE}),1)</f>
        <v>218</v>
      </c>
      <c r="F17" s="158" t="str">
        <f>VLOOKUP(B17,Лист2!$C$15:$G$27,5,{FALSE})</f>
        <v>шт.</v>
      </c>
    </row>
    <row r="18" spans="1:6" ht="12.75">
      <c r="A18" s="145"/>
      <c r="B18" s="160" t="str">
        <f>+Лист1!B7</f>
        <v>Шуруп для ГВЛ 3,9х45 мм</v>
      </c>
      <c r="C18" s="159">
        <f>CEILING(VLOOKUP(B18,Расчет,Лист1!$K$2+1,{FALSE})*$C$11,1)</f>
        <v>0</v>
      </c>
      <c r="D18" s="156" t="str">
        <f>VLOOKUP(B18,Лист1!$B$3:$I$17,8,{FALSE})</f>
        <v>шт</v>
      </c>
      <c r="E18" s="157">
        <f>CEILING(C18/VLOOKUP(B18,Лист2!$C$15:$E$27,3,{FALSE}),1)</f>
        <v>0</v>
      </c>
      <c r="F18" s="158" t="str">
        <f>VLOOKUP(B18,Лист2!$C$15:$G$27,5,{FALSE})</f>
        <v>шт.</v>
      </c>
    </row>
    <row r="19" spans="1:6" ht="12.75">
      <c r="A19" s="145"/>
      <c r="B19" s="160" t="str">
        <f>+Лист1!B8</f>
        <v>Шпаклевка для швов</v>
      </c>
      <c r="C19" s="155">
        <f>VLOOKUP(B19,Расчет,Лист1!$K$2+1,{FALSE})*$C$11</f>
        <v>4.5</v>
      </c>
      <c r="D19" s="156" t="str">
        <f>VLOOKUP(B19,Лист1!$B$3:$I$17,8,{FALSE})</f>
        <v>кг</v>
      </c>
      <c r="E19" s="157">
        <f>CEILING(C19/VLOOKUP(B19,Лист2!$C$15:$E$27,3,{FALSE}),1)</f>
        <v>5</v>
      </c>
      <c r="F19" s="158" t="str">
        <f>VLOOKUP(B19,Лист2!$C$15:$G$27,5,{FALSE})</f>
        <v>шт.</v>
      </c>
    </row>
    <row r="20" spans="1:6" ht="12.75">
      <c r="A20" s="145"/>
      <c r="B20" s="160" t="str">
        <f>+Лист1!B9</f>
        <v>Дюбель "К" 6/35</v>
      </c>
      <c r="C20" s="159">
        <f>CEILING(VLOOKUP(B20,Расчет,Лист1!$K$2+1,{FALSE})*$C$11,1)</f>
        <v>12</v>
      </c>
      <c r="D20" s="156" t="str">
        <f>VLOOKUP(B20,Лист1!$B$3:$I$17,8,{FALSE})</f>
        <v>шт</v>
      </c>
      <c r="E20" s="157">
        <f>CEILING(C20/VLOOKUP(B20,Лист2!$C$15:$E$27,3,{FALSE}),1)</f>
        <v>12</v>
      </c>
      <c r="F20" s="158" t="str">
        <f>VLOOKUP(B20,Лист2!$C$15:$G$27,5,{FALSE})</f>
        <v>шт.</v>
      </c>
    </row>
    <row r="21" spans="1:6" ht="12.75">
      <c r="A21" s="145"/>
      <c r="B21" s="160" t="str">
        <f>INDEX(Лист1!B10:B11,Лист1!K10,1)</f>
        <v>Герметик для перегородок (туба 310 мл)</v>
      </c>
      <c r="C21" s="155">
        <f>CEILING(VLOOKUP(B21,Расчет,Лист1!$K$2+1,{FALSE})*$C$11,1)</f>
        <v>4</v>
      </c>
      <c r="D21" s="156" t="str">
        <f>VLOOKUP(B21,Лист1!$B$3:$I$17,8,{FALSE})</f>
        <v>шт</v>
      </c>
      <c r="E21" s="157">
        <f>CEILING(C21/VLOOKUP(B21,Лист2!$C$15:$E$27,3,{FALSE}),1)</f>
        <v>4</v>
      </c>
      <c r="F21" s="158" t="str">
        <f>VLOOKUP(B21,Лист2!$C$15:$G$27,5,{FALSE})</f>
        <v>шт.</v>
      </c>
    </row>
    <row r="22" spans="1:6" ht="12.75">
      <c r="A22" s="145"/>
      <c r="B22" s="160" t="str">
        <f>+Лист1!B12</f>
        <v>Грунтовка</v>
      </c>
      <c r="C22" s="155">
        <f>VLOOKUP(B22,Расчет,Лист1!$K$2+1,{FALSE})*$C$11</f>
        <v>1.5</v>
      </c>
      <c r="D22" s="156" t="str">
        <f>VLOOKUP(B22,Лист1!$B$3:$I$17,8,{FALSE})</f>
        <v>л</v>
      </c>
      <c r="E22" s="157">
        <f>CEILING(C22/VLOOKUP(B22,Лист2!$C$15:$E$27,3,{FALSE}),1)</f>
        <v>1</v>
      </c>
      <c r="F22" s="158" t="str">
        <f>VLOOKUP(B22,Лист2!$C$15:$G$27,5,{FALSE})</f>
        <v>канист.</v>
      </c>
    </row>
    <row r="23" spans="1:6" ht="12.75">
      <c r="A23" s="145"/>
      <c r="B23" s="160" t="str">
        <f>+Лист1!B13</f>
        <v>Изоляционный материал</v>
      </c>
      <c r="C23" s="155">
        <f>VLOOKUP(B23,Расчет,Лист1!$K$2+1,{FALSE})*$C$11</f>
        <v>7.5</v>
      </c>
      <c r="D23" s="156" t="str">
        <f>VLOOKUP(B23,Лист1!$B$3:$I$17,8,{FALSE})</f>
        <v>кв.м</v>
      </c>
      <c r="E23" s="157">
        <f>CEILING(C23/VLOOKUP(B23,Лист2!$C$15:$E$27,3,{FALSE}),1)</f>
        <v>1</v>
      </c>
      <c r="F23" s="158" t="str">
        <f>VLOOKUP(B23,Лист2!$C$15:$G$27,5,{FALSE})</f>
        <v>рул.</v>
      </c>
    </row>
    <row r="24" spans="1:6" ht="12.75">
      <c r="A24" s="145"/>
      <c r="B24" s="160" t="str">
        <f>+Лист1!B14</f>
        <v>Шуруп LN 9</v>
      </c>
      <c r="C24" s="159">
        <f>CEILING(VLOOKUP(B24,Расчет,Лист1!$K$2+1,{FALSE})*$C$11,1)</f>
        <v>55</v>
      </c>
      <c r="D24" s="156" t="str">
        <f>VLOOKUP(B24,Лист1!$B$3:$I$17,8,{FALSE})</f>
        <v>шт</v>
      </c>
      <c r="E24" s="157">
        <f>CEILING(C24/VLOOKUP(B24,Лист2!$C$15:$E$27,3,{FALSE}),1)</f>
        <v>55</v>
      </c>
      <c r="F24" s="158" t="str">
        <f>VLOOKUP(B24,Лист2!$C$15:$G$27,5,{FALSE})</f>
        <v>шт.</v>
      </c>
    </row>
    <row r="25" spans="1:6" ht="12.75">
      <c r="A25" s="145"/>
      <c r="B25" s="160" t="str">
        <f>+Лист1!B15</f>
        <v>Лента Дихтунгсбат</v>
      </c>
      <c r="C25" s="155">
        <f>2*Лист2!D8</f>
        <v>6</v>
      </c>
      <c r="D25" s="156" t="str">
        <f>VLOOKUP(B25,Лист1!$B$3:$I$17,8,{FALSE})</f>
        <v>пог.м</v>
      </c>
      <c r="E25" s="157">
        <f>CEILING(C25/VLOOKUP(B25,Лист2!$C$15:$E$27,3,{FALSE}),1)</f>
        <v>1</v>
      </c>
      <c r="F25" s="158" t="str">
        <f>VLOOKUP(B25,Лист2!$C$15:$G$27,5,{FALSE})</f>
        <v>рул.</v>
      </c>
    </row>
    <row r="26" spans="1:6" ht="12.75">
      <c r="A26" s="145"/>
      <c r="B26" s="145"/>
      <c r="C26" s="145"/>
      <c r="D26" s="145"/>
      <c r="E26" s="145"/>
      <c r="F26" s="145"/>
    </row>
    <row r="27" spans="1:6" ht="12.75">
      <c r="A27" s="145"/>
      <c r="B27" s="145"/>
      <c r="C27" s="145"/>
      <c r="D27" s="145"/>
      <c r="E27" s="145"/>
      <c r="F27" s="145"/>
    </row>
    <row r="28" spans="1:6" ht="12.75">
      <c r="A28" s="145"/>
      <c r="B28" s="145"/>
      <c r="C28" s="145"/>
      <c r="D28" s="145"/>
      <c r="E28" s="145"/>
      <c r="F28" s="145"/>
    </row>
    <row r="29" spans="1:6" ht="12.75">
      <c r="A29" s="145"/>
      <c r="B29" s="145"/>
      <c r="C29" s="145"/>
      <c r="D29" s="145"/>
      <c r="E29" s="145"/>
      <c r="F29" s="145"/>
    </row>
    <row r="30" spans="1:7" ht="12.75">
      <c r="A30" s="145"/>
      <c r="B30" s="145"/>
      <c r="C30" s="145"/>
      <c r="D30" s="145"/>
      <c r="E30" s="145"/>
      <c r="F30" s="145"/>
      <c r="G30" s="3"/>
    </row>
    <row r="31" spans="1:6" ht="12.75">
      <c r="A31" s="145"/>
      <c r="B31" s="145"/>
      <c r="C31" s="145"/>
      <c r="D31" s="145"/>
      <c r="E31" s="145"/>
      <c r="F31" s="145"/>
    </row>
    <row r="32" spans="1:6" ht="12.75">
      <c r="A32" s="145"/>
      <c r="B32" s="145"/>
      <c r="C32" s="145"/>
      <c r="D32" s="145"/>
      <c r="E32" s="145"/>
      <c r="F32" s="145"/>
    </row>
    <row r="33" spans="1:6" ht="12.75">
      <c r="A33" s="145"/>
      <c r="B33" s="145"/>
      <c r="C33" s="145"/>
      <c r="D33" s="145"/>
      <c r="E33" s="145"/>
      <c r="F33" s="145"/>
    </row>
    <row r="34" spans="1:6" ht="12.75">
      <c r="A34" s="145"/>
      <c r="B34" s="145"/>
      <c r="C34" s="145"/>
      <c r="D34" s="145"/>
      <c r="E34" s="145"/>
      <c r="F34" s="145"/>
    </row>
    <row r="35" spans="1:6" ht="12.75">
      <c r="A35" s="145"/>
      <c r="B35" s="145"/>
      <c r="C35" s="145"/>
      <c r="D35" s="145"/>
      <c r="E35" s="145"/>
      <c r="F35" s="145"/>
    </row>
    <row r="36" spans="1:6" ht="12.75">
      <c r="A36" s="145"/>
      <c r="B36" s="145"/>
      <c r="C36" s="145"/>
      <c r="D36" s="145"/>
      <c r="E36" s="145"/>
      <c r="F36" s="145"/>
    </row>
    <row r="37" spans="1:6" ht="12.75">
      <c r="A37" s="145"/>
      <c r="B37" s="145"/>
      <c r="C37" s="145"/>
      <c r="D37" s="145"/>
      <c r="E37" s="145"/>
      <c r="F37" s="145"/>
    </row>
    <row r="38" spans="1:6" ht="12.75">
      <c r="A38" s="145"/>
      <c r="B38" s="145"/>
      <c r="C38" s="145"/>
      <c r="D38" s="145"/>
      <c r="E38" s="145"/>
      <c r="F38" s="145"/>
    </row>
    <row r="39" spans="1:6" ht="12.75">
      <c r="A39" s="145"/>
      <c r="B39" s="145"/>
      <c r="C39" s="145"/>
      <c r="D39" s="145"/>
      <c r="E39" s="145"/>
      <c r="F39" s="145"/>
    </row>
    <row r="40" spans="1:6" ht="12.75">
      <c r="A40" s="145"/>
      <c r="B40" s="145"/>
      <c r="C40" s="145"/>
      <c r="D40" s="145"/>
      <c r="E40" s="145"/>
      <c r="F40" s="145"/>
    </row>
    <row r="41" spans="1:6" ht="12.75">
      <c r="A41" s="145"/>
      <c r="B41" s="145"/>
      <c r="C41" s="145"/>
      <c r="D41" s="145"/>
      <c r="E41" s="145"/>
      <c r="F41" s="145"/>
    </row>
    <row r="42" spans="1:6" ht="12.75">
      <c r="A42" s="145"/>
      <c r="B42" s="145"/>
      <c r="C42" s="145"/>
      <c r="D42" s="145"/>
      <c r="E42" s="145"/>
      <c r="F42" s="145"/>
    </row>
    <row r="43" spans="1:6" ht="12.75">
      <c r="A43" s="145"/>
      <c r="B43" s="145"/>
      <c r="C43" s="145"/>
      <c r="D43" s="145"/>
      <c r="E43" s="145"/>
      <c r="F43" s="145"/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45"/>
      <c r="B45" s="145"/>
      <c r="C45" s="145"/>
      <c r="D45" s="145"/>
      <c r="E45" s="145"/>
      <c r="F45" s="145"/>
    </row>
    <row r="46" spans="1:6" ht="12.75">
      <c r="A46" s="145"/>
      <c r="B46" s="145"/>
      <c r="C46" s="145"/>
      <c r="D46" s="145"/>
      <c r="E46" s="145"/>
      <c r="F46" s="145"/>
    </row>
    <row r="47" spans="1:6" ht="12.75">
      <c r="A47" s="145"/>
      <c r="B47" s="145"/>
      <c r="C47" s="145"/>
      <c r="D47" s="145"/>
      <c r="E47" s="145"/>
      <c r="F47" s="145"/>
    </row>
    <row r="48" spans="1:6" ht="12.75">
      <c r="A48" s="145"/>
      <c r="B48" s="145"/>
      <c r="C48" s="145"/>
      <c r="D48" s="145"/>
      <c r="E48" s="145"/>
      <c r="F48" s="145"/>
    </row>
  </sheetData>
  <sheetProtection sheet="1" objects="1" scenarios="1"/>
  <mergeCells count="1">
    <mergeCell ref="C13:F1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H21"/>
  <sheetViews>
    <sheetView workbookViewId="0" topLeftCell="A1">
      <selection activeCell="H21" sqref="H21"/>
    </sheetView>
  </sheetViews>
  <sheetFormatPr defaultColWidth="9.140625" defaultRowHeight="12.75"/>
  <cols>
    <col min="1" max="1" width="3.00390625" style="0" bestFit="1" customWidth="1"/>
    <col min="2" max="2" width="40.8515625" style="2" customWidth="1"/>
    <col min="3" max="5" width="5.28125" style="1" bestFit="1" customWidth="1"/>
    <col min="6" max="6" width="5.57421875" style="0" bestFit="1" customWidth="1"/>
  </cols>
  <sheetData>
    <row r="2" spans="3:8" ht="12.75">
      <c r="C2" s="1" t="s">
        <v>43</v>
      </c>
      <c r="D2" s="1" t="s">
        <v>44</v>
      </c>
      <c r="E2" s="1" t="s">
        <v>45</v>
      </c>
      <c r="G2" s="1" t="s">
        <v>43</v>
      </c>
      <c r="H2" s="33">
        <v>2</v>
      </c>
    </row>
    <row r="3" spans="1:7" ht="12.75">
      <c r="A3">
        <v>1</v>
      </c>
      <c r="B3" s="2" t="s">
        <v>0</v>
      </c>
      <c r="C3" s="1">
        <v>1</v>
      </c>
      <c r="D3" s="1">
        <v>1</v>
      </c>
      <c r="E3" s="1">
        <v>1</v>
      </c>
      <c r="F3" t="s">
        <v>1</v>
      </c>
      <c r="G3" s="1" t="s">
        <v>44</v>
      </c>
    </row>
    <row r="4" spans="1:7" ht="12.75">
      <c r="A4">
        <v>2</v>
      </c>
      <c r="B4" s="2" t="s">
        <v>46</v>
      </c>
      <c r="D4" s="1">
        <v>2.1</v>
      </c>
      <c r="E4" s="1">
        <v>2.9</v>
      </c>
      <c r="F4" t="s">
        <v>9</v>
      </c>
      <c r="G4" s="1" t="s">
        <v>45</v>
      </c>
    </row>
    <row r="5" spans="1:7" ht="12.75">
      <c r="A5">
        <v>3</v>
      </c>
      <c r="B5" s="2" t="s">
        <v>47</v>
      </c>
      <c r="E5" s="54">
        <f>+Лист5!$D$7*2+Лист5!$D$8*2</f>
        <v>23</v>
      </c>
      <c r="F5" t="s">
        <v>9</v>
      </c>
      <c r="G5" s="4"/>
    </row>
    <row r="6" spans="1:7" ht="12.75">
      <c r="A6">
        <v>5</v>
      </c>
      <c r="B6" s="2" t="s">
        <v>48</v>
      </c>
      <c r="C6" s="1">
        <v>2.1</v>
      </c>
      <c r="F6" t="s">
        <v>9</v>
      </c>
      <c r="G6" s="4"/>
    </row>
    <row r="7" spans="1:6" ht="12.75">
      <c r="A7">
        <v>6</v>
      </c>
      <c r="B7" s="2" t="s">
        <v>49</v>
      </c>
      <c r="D7" s="1">
        <v>0.4</v>
      </c>
      <c r="E7" s="1">
        <v>0.2</v>
      </c>
      <c r="F7" t="s">
        <v>11</v>
      </c>
    </row>
    <row r="8" spans="1:8" ht="12.75">
      <c r="A8" s="40">
        <v>8</v>
      </c>
      <c r="B8" s="2" t="s">
        <v>50</v>
      </c>
      <c r="C8" s="41"/>
      <c r="D8" s="41"/>
      <c r="E8" s="41">
        <v>1.7</v>
      </c>
      <c r="F8" s="40" t="s">
        <v>11</v>
      </c>
      <c r="H8" s="39"/>
    </row>
    <row r="9" spans="1:6" ht="12.75">
      <c r="A9" s="40">
        <v>9</v>
      </c>
      <c r="B9" s="42" t="s">
        <v>51</v>
      </c>
      <c r="C9" s="41"/>
      <c r="D9" s="41"/>
      <c r="E9" s="41">
        <v>0.7</v>
      </c>
      <c r="F9" s="40" t="s">
        <v>11</v>
      </c>
    </row>
    <row r="10" spans="2:6" ht="12.75">
      <c r="B10" s="2" t="s">
        <v>52</v>
      </c>
      <c r="E10" s="1">
        <v>0.7</v>
      </c>
      <c r="F10" s="40" t="s">
        <v>11</v>
      </c>
    </row>
    <row r="11" spans="2:6" ht="12.75">
      <c r="B11" s="2" t="s">
        <v>53</v>
      </c>
      <c r="D11" s="1">
        <v>1.5</v>
      </c>
      <c r="E11" s="1">
        <v>0.7</v>
      </c>
      <c r="F11" s="40" t="s">
        <v>11</v>
      </c>
    </row>
    <row r="12" spans="2:6" ht="12.75">
      <c r="B12" s="2" t="s">
        <v>54</v>
      </c>
      <c r="D12" s="1">
        <v>1.3</v>
      </c>
      <c r="E12" s="1">
        <v>1.4</v>
      </c>
      <c r="F12" t="s">
        <v>11</v>
      </c>
    </row>
    <row r="13" spans="1:6" ht="12.75">
      <c r="A13">
        <v>10</v>
      </c>
      <c r="B13" s="2" t="s">
        <v>55</v>
      </c>
      <c r="C13" s="1">
        <v>2.6</v>
      </c>
      <c r="F13" t="s">
        <v>11</v>
      </c>
    </row>
    <row r="14" spans="2:6" ht="25.5">
      <c r="B14" s="2" t="s">
        <v>56</v>
      </c>
      <c r="C14" s="1">
        <v>5.2</v>
      </c>
      <c r="F14" t="s">
        <v>11</v>
      </c>
    </row>
    <row r="15" spans="1:6" ht="12.75">
      <c r="A15">
        <v>11</v>
      </c>
      <c r="B15" s="2" t="s">
        <v>57</v>
      </c>
      <c r="D15" s="1">
        <v>17</v>
      </c>
      <c r="E15" s="1">
        <v>23</v>
      </c>
      <c r="F15" t="s">
        <v>11</v>
      </c>
    </row>
    <row r="16" spans="2:6" ht="12.75">
      <c r="B16" s="2" t="s">
        <v>58</v>
      </c>
      <c r="C16" s="1">
        <v>17</v>
      </c>
      <c r="F16" t="s">
        <v>11</v>
      </c>
    </row>
    <row r="17" spans="1:6" ht="12.75">
      <c r="A17">
        <v>13</v>
      </c>
      <c r="B17" s="2" t="s">
        <v>59</v>
      </c>
      <c r="C17" s="1">
        <v>2.6</v>
      </c>
      <c r="D17" s="1">
        <v>1.5</v>
      </c>
      <c r="E17" s="1">
        <v>0.7</v>
      </c>
      <c r="F17" t="s">
        <v>11</v>
      </c>
    </row>
    <row r="18" spans="2:6" ht="12.75">
      <c r="B18" s="2" t="s">
        <v>60</v>
      </c>
      <c r="E18" s="54">
        <f>+Лист6!C15*2+CEILING(E5*2,1)</f>
        <v>46</v>
      </c>
      <c r="F18" t="s">
        <v>11</v>
      </c>
    </row>
    <row r="19" spans="1:6" ht="25.5">
      <c r="A19">
        <v>14</v>
      </c>
      <c r="B19" s="2" t="s">
        <v>61</v>
      </c>
      <c r="C19" s="1">
        <v>0.3</v>
      </c>
      <c r="D19" s="1">
        <v>0.3</v>
      </c>
      <c r="E19" s="1">
        <v>0.3</v>
      </c>
      <c r="F19" t="s">
        <v>13</v>
      </c>
    </row>
    <row r="20" spans="1:6" ht="12.75">
      <c r="A20">
        <v>15</v>
      </c>
      <c r="B20" s="2" t="s">
        <v>62</v>
      </c>
      <c r="C20" s="1">
        <v>0.1</v>
      </c>
      <c r="D20" s="1">
        <v>0.1</v>
      </c>
      <c r="E20" s="1">
        <v>0.1</v>
      </c>
      <c r="F20" t="s">
        <v>16</v>
      </c>
    </row>
    <row r="21" spans="1:6" ht="12.75">
      <c r="A21">
        <v>16</v>
      </c>
      <c r="B21" s="2" t="s">
        <v>63</v>
      </c>
      <c r="C21" s="54">
        <f>+Лист5!$D$7*2+Лист5!$D$8*2</f>
        <v>23</v>
      </c>
      <c r="D21" s="54">
        <f>+Лист5!$D$7*2+Лист5!$D$8*2</f>
        <v>23</v>
      </c>
      <c r="E21" s="54">
        <f>+Лист5!$D$7*2+Лист5!$D$8*2</f>
        <v>23</v>
      </c>
      <c r="F21" t="s">
        <v>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L36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24.140625" style="0" customWidth="1"/>
    <col min="4" max="4" width="11.140625" style="0" customWidth="1"/>
    <col min="6" max="6" width="13.421875" style="0" customWidth="1"/>
    <col min="8" max="8" width="2.00390625" style="0" customWidth="1"/>
    <col min="9" max="9" width="9.57421875" style="0" customWidth="1"/>
    <col min="10" max="10" width="2.7109375" style="0" customWidth="1"/>
    <col min="11" max="11" width="21.421875" style="0" customWidth="1"/>
  </cols>
  <sheetData>
    <row r="1" ht="4.5" customHeight="1" thickBot="1"/>
    <row r="2" spans="2:11" ht="19.5" customHeight="1" thickBot="1">
      <c r="B2" s="20"/>
      <c r="C2" s="21" t="s">
        <v>64</v>
      </c>
      <c r="D2" s="22"/>
      <c r="E2" s="22"/>
      <c r="F2" s="22"/>
      <c r="G2" s="22"/>
      <c r="H2" s="22"/>
      <c r="I2" s="22"/>
      <c r="J2" s="23"/>
      <c r="K2" s="119"/>
    </row>
    <row r="3" spans="2:12" ht="13.5" thickBot="1">
      <c r="B3" s="24"/>
      <c r="C3" s="25"/>
      <c r="D3" s="25"/>
      <c r="E3" s="25"/>
      <c r="F3" s="25"/>
      <c r="G3" s="25"/>
      <c r="H3" s="25"/>
      <c r="I3" s="25"/>
      <c r="J3" s="26"/>
      <c r="K3" s="120" t="s">
        <v>68</v>
      </c>
      <c r="L3" s="117"/>
    </row>
    <row r="4" spans="2:12" ht="13.5" thickBot="1">
      <c r="B4" s="24"/>
      <c r="C4" s="9"/>
      <c r="D4" s="10"/>
      <c r="E4" s="10"/>
      <c r="F4" s="10"/>
      <c r="G4" s="11"/>
      <c r="H4" s="25"/>
      <c r="I4" s="25"/>
      <c r="J4" s="26"/>
      <c r="K4" s="118" t="s">
        <v>125</v>
      </c>
      <c r="L4" s="117"/>
    </row>
    <row r="5" spans="2:11" ht="13.5" thickBot="1">
      <c r="B5" s="24"/>
      <c r="C5" s="12" t="s">
        <v>65</v>
      </c>
      <c r="D5" s="13"/>
      <c r="E5" s="13"/>
      <c r="F5" s="14"/>
      <c r="G5" s="15"/>
      <c r="H5" s="25"/>
      <c r="I5" s="25"/>
      <c r="J5" s="26"/>
      <c r="K5" s="118" t="s">
        <v>126</v>
      </c>
    </row>
    <row r="6" spans="2:11" ht="12.75">
      <c r="B6" s="24"/>
      <c r="C6" s="12"/>
      <c r="D6" s="14"/>
      <c r="E6" s="14"/>
      <c r="F6" s="14"/>
      <c r="G6" s="15"/>
      <c r="H6" s="25"/>
      <c r="I6" s="25"/>
      <c r="J6" s="26"/>
      <c r="K6" s="123" t="s">
        <v>127</v>
      </c>
    </row>
    <row r="7" spans="2:11" ht="12.75">
      <c r="B7" s="24"/>
      <c r="C7" s="135" t="s">
        <v>66</v>
      </c>
      <c r="D7" s="143">
        <v>5</v>
      </c>
      <c r="E7" s="14"/>
      <c r="F7" s="14"/>
      <c r="G7" s="15"/>
      <c r="H7" s="25"/>
      <c r="I7" s="25"/>
      <c r="J7" s="26"/>
      <c r="K7" s="121"/>
    </row>
    <row r="8" spans="2:11" ht="12.75">
      <c r="B8" s="24"/>
      <c r="C8" s="135" t="s">
        <v>23</v>
      </c>
      <c r="D8" s="143">
        <v>6.5</v>
      </c>
      <c r="E8" s="14"/>
      <c r="F8" s="14"/>
      <c r="G8" s="15"/>
      <c r="H8" s="25"/>
      <c r="I8" s="25"/>
      <c r="J8" s="26"/>
      <c r="K8" s="121"/>
    </row>
    <row r="9" spans="2:11" ht="12.75">
      <c r="B9" s="24"/>
      <c r="C9" s="16"/>
      <c r="D9" s="14"/>
      <c r="E9" s="14"/>
      <c r="F9" s="14"/>
      <c r="G9" s="15"/>
      <c r="H9" s="27"/>
      <c r="I9" s="25"/>
      <c r="J9" s="26"/>
      <c r="K9" s="121"/>
    </row>
    <row r="10" spans="2:11" ht="12.75">
      <c r="B10" s="24"/>
      <c r="C10" s="12"/>
      <c r="D10" s="14"/>
      <c r="E10" s="14"/>
      <c r="F10" s="14"/>
      <c r="G10" s="15"/>
      <c r="H10" s="25"/>
      <c r="I10" s="25"/>
      <c r="J10" s="26"/>
      <c r="K10" s="121"/>
    </row>
    <row r="11" spans="2:11" ht="13.5" thickBot="1">
      <c r="B11" s="24"/>
      <c r="C11" s="17"/>
      <c r="D11" s="18"/>
      <c r="E11" s="18"/>
      <c r="F11" s="18"/>
      <c r="G11" s="19"/>
      <c r="H11" s="25"/>
      <c r="I11" s="25"/>
      <c r="J11" s="26"/>
      <c r="K11" s="121"/>
    </row>
    <row r="12" spans="2:11" ht="12.75">
      <c r="B12" s="24"/>
      <c r="C12" s="25"/>
      <c r="D12" s="25"/>
      <c r="E12" s="25"/>
      <c r="F12" s="25"/>
      <c r="G12" s="25"/>
      <c r="H12" s="25"/>
      <c r="I12" s="25"/>
      <c r="J12" s="26"/>
      <c r="K12" s="121"/>
    </row>
    <row r="13" spans="2:11" ht="12.75">
      <c r="B13" s="24"/>
      <c r="C13" s="25"/>
      <c r="D13" s="25"/>
      <c r="E13" s="25"/>
      <c r="F13" s="25"/>
      <c r="G13" s="25"/>
      <c r="H13" s="25"/>
      <c r="I13" s="25"/>
      <c r="J13" s="26"/>
      <c r="K13" s="121"/>
    </row>
    <row r="14" spans="2:11" ht="12.75">
      <c r="B14" s="24"/>
      <c r="C14" s="38" t="s">
        <v>29</v>
      </c>
      <c r="D14" s="25"/>
      <c r="E14" s="25"/>
      <c r="F14" s="25"/>
      <c r="G14" s="25"/>
      <c r="H14" s="25"/>
      <c r="I14" s="25"/>
      <c r="J14" s="26"/>
      <c r="K14" s="121"/>
    </row>
    <row r="15" spans="2:11" ht="12.75">
      <c r="B15" s="24"/>
      <c r="C15" s="43" t="s">
        <v>0</v>
      </c>
      <c r="D15" s="44"/>
      <c r="E15" s="34">
        <v>3</v>
      </c>
      <c r="F15" s="45" t="s">
        <v>31</v>
      </c>
      <c r="G15" s="31" t="s">
        <v>42</v>
      </c>
      <c r="H15" s="25"/>
      <c r="I15" s="25"/>
      <c r="J15" s="26"/>
      <c r="K15" s="121"/>
    </row>
    <row r="16" spans="2:11" ht="12.75">
      <c r="B16" s="24"/>
      <c r="C16" s="43" t="s">
        <v>46</v>
      </c>
      <c r="D16" s="44"/>
      <c r="E16" s="34">
        <v>3</v>
      </c>
      <c r="F16" s="45" t="s">
        <v>32</v>
      </c>
      <c r="G16" s="31" t="s">
        <v>35</v>
      </c>
      <c r="H16" s="25"/>
      <c r="I16" s="25"/>
      <c r="J16" s="26"/>
      <c r="K16" s="121"/>
    </row>
    <row r="17" spans="2:11" ht="12.75">
      <c r="B17" s="24"/>
      <c r="C17" s="43" t="s">
        <v>47</v>
      </c>
      <c r="D17" s="44"/>
      <c r="E17" s="34">
        <v>3</v>
      </c>
      <c r="F17" s="45" t="s">
        <v>32</v>
      </c>
      <c r="G17" s="31" t="s">
        <v>35</v>
      </c>
      <c r="H17" s="25"/>
      <c r="I17" s="25"/>
      <c r="J17" s="26"/>
      <c r="K17" s="121"/>
    </row>
    <row r="18" spans="2:11" ht="12.75">
      <c r="B18" s="24"/>
      <c r="C18" s="43" t="s">
        <v>62</v>
      </c>
      <c r="D18" s="44"/>
      <c r="E18" s="34">
        <v>5</v>
      </c>
      <c r="F18" s="45" t="s">
        <v>33</v>
      </c>
      <c r="G18" s="31" t="s">
        <v>37</v>
      </c>
      <c r="H18" s="25"/>
      <c r="I18" s="25"/>
      <c r="J18" s="26"/>
      <c r="K18" s="121"/>
    </row>
    <row r="19" spans="2:11" ht="12.75">
      <c r="B19" s="24"/>
      <c r="C19" s="43" t="s">
        <v>63</v>
      </c>
      <c r="D19" s="44"/>
      <c r="E19" s="34">
        <v>30</v>
      </c>
      <c r="F19" s="45" t="s">
        <v>30</v>
      </c>
      <c r="G19" s="31" t="s">
        <v>36</v>
      </c>
      <c r="H19" s="25"/>
      <c r="I19" s="25"/>
      <c r="J19" s="26"/>
      <c r="K19" s="121"/>
    </row>
    <row r="20" spans="2:11" ht="12.75">
      <c r="B20" s="24"/>
      <c r="C20" s="31" t="s">
        <v>48</v>
      </c>
      <c r="D20" s="31"/>
      <c r="E20" s="46">
        <v>1</v>
      </c>
      <c r="F20" s="47"/>
      <c r="G20" s="31" t="s">
        <v>9</v>
      </c>
      <c r="H20" s="25"/>
      <c r="I20" s="25"/>
      <c r="J20" s="26"/>
      <c r="K20" s="121"/>
    </row>
    <row r="21" spans="2:11" ht="12.75">
      <c r="B21" s="24"/>
      <c r="C21" s="31" t="s">
        <v>49</v>
      </c>
      <c r="D21" s="31"/>
      <c r="E21" s="46">
        <v>1</v>
      </c>
      <c r="F21" s="31"/>
      <c r="G21" s="31" t="s">
        <v>35</v>
      </c>
      <c r="H21" s="25"/>
      <c r="I21" s="25"/>
      <c r="J21" s="26"/>
      <c r="K21" s="121"/>
    </row>
    <row r="22" spans="2:11" ht="13.5" thickBot="1">
      <c r="B22" s="28"/>
      <c r="C22" s="32" t="s">
        <v>50</v>
      </c>
      <c r="D22" s="32"/>
      <c r="E22" s="48">
        <v>1</v>
      </c>
      <c r="F22" s="49" t="s">
        <v>34</v>
      </c>
      <c r="G22" s="32" t="s">
        <v>35</v>
      </c>
      <c r="H22" s="29"/>
      <c r="I22" s="29"/>
      <c r="J22" s="30"/>
      <c r="K22" s="122"/>
    </row>
    <row r="23" spans="3:7" ht="12.75">
      <c r="C23" s="50" t="s">
        <v>51</v>
      </c>
      <c r="D23" s="50"/>
      <c r="E23" s="51">
        <v>1</v>
      </c>
      <c r="F23" s="50"/>
      <c r="G23" s="50" t="s">
        <v>35</v>
      </c>
    </row>
    <row r="24" spans="3:7" ht="12.75">
      <c r="C24" s="50" t="s">
        <v>52</v>
      </c>
      <c r="D24" s="50"/>
      <c r="E24" s="51">
        <v>1</v>
      </c>
      <c r="F24" s="50"/>
      <c r="G24" s="50" t="s">
        <v>35</v>
      </c>
    </row>
    <row r="25" spans="3:7" ht="12.75">
      <c r="C25" s="50" t="s">
        <v>53</v>
      </c>
      <c r="D25" s="50"/>
      <c r="E25" s="51">
        <v>1</v>
      </c>
      <c r="F25" s="50"/>
      <c r="G25" s="50" t="s">
        <v>35</v>
      </c>
    </row>
    <row r="26" spans="3:7" ht="12.75">
      <c r="C26" s="50" t="s">
        <v>54</v>
      </c>
      <c r="D26" s="50"/>
      <c r="E26" s="51">
        <v>1</v>
      </c>
      <c r="F26" s="50"/>
      <c r="G26" s="50" t="s">
        <v>35</v>
      </c>
    </row>
    <row r="27" spans="3:7" ht="12.75">
      <c r="C27" s="50" t="s">
        <v>55</v>
      </c>
      <c r="D27" s="50"/>
      <c r="E27" s="51">
        <v>1</v>
      </c>
      <c r="F27" s="50"/>
      <c r="G27" s="50" t="s">
        <v>35</v>
      </c>
    </row>
    <row r="28" spans="3:7" ht="12.75">
      <c r="C28" s="50" t="s">
        <v>56</v>
      </c>
      <c r="D28" s="50"/>
      <c r="E28" s="51">
        <v>1</v>
      </c>
      <c r="F28" s="50"/>
      <c r="G28" s="50" t="s">
        <v>35</v>
      </c>
    </row>
    <row r="29" spans="3:7" ht="12.75">
      <c r="C29" s="50" t="s">
        <v>57</v>
      </c>
      <c r="D29" s="50"/>
      <c r="E29" s="51">
        <v>1</v>
      </c>
      <c r="F29" s="50"/>
      <c r="G29" s="50" t="s">
        <v>35</v>
      </c>
    </row>
    <row r="30" spans="3:7" ht="12.75">
      <c r="C30" s="50" t="s">
        <v>58</v>
      </c>
      <c r="D30" s="50"/>
      <c r="E30" s="51">
        <v>1</v>
      </c>
      <c r="F30" s="50"/>
      <c r="G30" s="50" t="s">
        <v>35</v>
      </c>
    </row>
    <row r="31" spans="3:7" ht="12.75">
      <c r="C31" s="50" t="s">
        <v>59</v>
      </c>
      <c r="D31" s="50"/>
      <c r="E31" s="51">
        <v>1</v>
      </c>
      <c r="F31" s="50"/>
      <c r="G31" s="50" t="s">
        <v>35</v>
      </c>
    </row>
    <row r="32" spans="3:7" ht="12.75">
      <c r="C32" s="50" t="s">
        <v>60</v>
      </c>
      <c r="D32" s="50"/>
      <c r="E32" s="51">
        <v>1</v>
      </c>
      <c r="F32" s="50"/>
      <c r="G32" s="50" t="s">
        <v>35</v>
      </c>
    </row>
    <row r="33" spans="3:7" ht="12.75">
      <c r="C33" s="50" t="s">
        <v>61</v>
      </c>
      <c r="D33" s="50"/>
      <c r="E33" s="51">
        <v>1</v>
      </c>
      <c r="F33" s="50"/>
      <c r="G33" s="50" t="s">
        <v>13</v>
      </c>
    </row>
    <row r="34" spans="3:7" ht="12.75">
      <c r="C34" s="52"/>
      <c r="D34" s="52"/>
      <c r="E34" s="52"/>
      <c r="F34" s="52"/>
      <c r="G34" s="52"/>
    </row>
    <row r="35" spans="3:7" ht="12.75">
      <c r="C35" s="53"/>
      <c r="D35" s="53"/>
      <c r="E35" s="53"/>
      <c r="F35" s="53"/>
      <c r="G35" s="53"/>
    </row>
    <row r="36" spans="3:7" ht="12.75">
      <c r="C36" s="53"/>
      <c r="D36" s="53"/>
      <c r="E36" s="53"/>
      <c r="F36" s="53"/>
      <c r="G36" s="53"/>
    </row>
  </sheetData>
  <sheetProtection sheet="1" objects="1" scenarios="1"/>
  <hyperlinks>
    <hyperlink ref="K3" location="Лист5!A1" tooltip="Потолки из ГВЛ" display="Расчет потолка"/>
    <hyperlink ref="K4" location="Лист2!A1" tooltip="Перегородки с использованием ГВЛ." display="Расчет перегородок"/>
    <hyperlink ref="K5" location="СтеныГл!A1" tooltip="Облицовка стен ГВЛ." display="Облицовка стен"/>
    <hyperlink ref="K6" location="ПолыГл!A1" tooltip="Суперпол - сборные основания" display="Суперпол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47"/>
  <sheetViews>
    <sheetView showGridLines="0" showRowColHeaders="0" showZeros="0" workbookViewId="0" topLeftCell="A1">
      <selection activeCell="I29" sqref="I29"/>
    </sheetView>
  </sheetViews>
  <sheetFormatPr defaultColWidth="9.140625" defaultRowHeight="12.75"/>
  <cols>
    <col min="1" max="1" width="3.00390625" style="0" bestFit="1" customWidth="1"/>
    <col min="2" max="2" width="47.421875" style="0" customWidth="1"/>
    <col min="3" max="3" width="8.421875" style="0" customWidth="1"/>
    <col min="4" max="4" width="11.140625" style="0" bestFit="1" customWidth="1"/>
    <col min="6" max="6" width="10.28125" style="0" bestFit="1" customWidth="1"/>
  </cols>
  <sheetData>
    <row r="1" spans="1:6" ht="12.75">
      <c r="A1" s="145"/>
      <c r="B1" s="145"/>
      <c r="C1" s="145"/>
      <c r="D1" s="145"/>
      <c r="E1" s="145"/>
      <c r="F1" s="145"/>
    </row>
    <row r="2" spans="1:6" ht="12.75">
      <c r="A2" s="145"/>
      <c r="B2" s="145"/>
      <c r="C2" s="145"/>
      <c r="D2" s="145"/>
      <c r="E2" s="145"/>
      <c r="F2" s="145"/>
    </row>
    <row r="3" spans="1:6" ht="12.75">
      <c r="A3" s="145"/>
      <c r="B3" s="145"/>
      <c r="C3" s="145"/>
      <c r="D3" s="145"/>
      <c r="E3" s="145"/>
      <c r="F3" s="145"/>
    </row>
    <row r="4" spans="1:6" ht="12.75">
      <c r="A4" s="145"/>
      <c r="B4" s="145"/>
      <c r="C4" s="145"/>
      <c r="D4" s="145"/>
      <c r="E4" s="145"/>
      <c r="F4" s="145"/>
    </row>
    <row r="5" spans="1:6" ht="12.75">
      <c r="A5" s="145"/>
      <c r="B5" s="145"/>
      <c r="C5" s="145"/>
      <c r="D5" s="145"/>
      <c r="E5" s="145"/>
      <c r="F5" s="145"/>
    </row>
    <row r="6" spans="1:6" ht="12.75">
      <c r="A6" s="145"/>
      <c r="B6" s="145"/>
      <c r="C6" s="145"/>
      <c r="D6" s="145"/>
      <c r="E6" s="145"/>
      <c r="F6" s="145"/>
    </row>
    <row r="7" spans="1:6" ht="12.75">
      <c r="A7" s="145"/>
      <c r="B7" s="145"/>
      <c r="C7" s="145"/>
      <c r="D7" s="145"/>
      <c r="E7" s="145"/>
      <c r="F7" s="145"/>
    </row>
    <row r="8" spans="1:6" ht="19.5" customHeight="1">
      <c r="A8" s="145"/>
      <c r="B8" s="145"/>
      <c r="C8" s="145"/>
      <c r="D8" s="145"/>
      <c r="E8" s="145"/>
      <c r="F8" s="145"/>
    </row>
    <row r="9" spans="1:6" ht="12.75">
      <c r="A9" s="145"/>
      <c r="B9" s="144" t="s">
        <v>69</v>
      </c>
      <c r="C9" s="146" t="str">
        <f>INDEX(Лист4!G2:G12,Лист4!H2,1)</f>
        <v>П 212</v>
      </c>
      <c r="D9" s="145"/>
      <c r="E9" s="145"/>
      <c r="F9" s="145"/>
    </row>
    <row r="10" spans="1:6" ht="12.75">
      <c r="A10" s="145"/>
      <c r="B10" s="144" t="s">
        <v>67</v>
      </c>
      <c r="C10" s="147">
        <f>+Лист5!D7*Лист5!D8</f>
        <v>32.5</v>
      </c>
      <c r="D10" s="148" t="s">
        <v>1</v>
      </c>
      <c r="E10" s="145"/>
      <c r="F10" s="145"/>
    </row>
    <row r="11" spans="1:6" ht="12.75">
      <c r="A11" s="145"/>
      <c r="B11" s="145"/>
      <c r="C11" s="145"/>
      <c r="D11" s="148"/>
      <c r="E11" s="145"/>
      <c r="F11" s="145"/>
    </row>
    <row r="12" spans="1:6" ht="13.5" thickBot="1">
      <c r="A12" s="145"/>
      <c r="B12" s="149" t="s">
        <v>40</v>
      </c>
      <c r="C12" s="169" t="s">
        <v>41</v>
      </c>
      <c r="D12" s="169"/>
      <c r="E12" s="169"/>
      <c r="F12" s="169"/>
    </row>
    <row r="13" spans="1:6" ht="13.5" thickTop="1">
      <c r="A13" s="145"/>
      <c r="B13" s="150" t="str">
        <f>+Лист4!B3</f>
        <v>Лист гипсоволокнистый</v>
      </c>
      <c r="C13" s="151">
        <f>VLOOKUP(B13,Лист4!$B$3:$F$21,Лист4!$H$2+1,{FALSE})*$C$10</f>
        <v>32.5</v>
      </c>
      <c r="D13" s="152" t="str">
        <f>VLOOKUP(B13,Лист4!$B$3:$F$21,5,{FALSE})</f>
        <v>кв.м</v>
      </c>
      <c r="E13" s="153">
        <f>CEILING(C13/VLOOKUP(B13,Лист5!$C$15:$G$33,3,{FALSE}),1)</f>
        <v>11</v>
      </c>
      <c r="F13" s="154" t="str">
        <f>VLOOKUP(B13,Лист5!$C$15:$G$33,5,{FALSE})</f>
        <v>листов</v>
      </c>
    </row>
    <row r="14" spans="1:6" ht="12.75">
      <c r="A14" s="145"/>
      <c r="B14" s="150" t="str">
        <f>+Лист4!B4</f>
        <v>Профиль ПП 60/27</v>
      </c>
      <c r="C14" s="155">
        <f>VLOOKUP(B14,Лист4!$B$3:$F$21,Лист4!$H$2+1,{FALSE})*$C$10</f>
        <v>68.25</v>
      </c>
      <c r="D14" s="156" t="str">
        <f>VLOOKUP(B14,Лист4!$B$3:$F$21,5,{FALSE})</f>
        <v>пог.м</v>
      </c>
      <c r="E14" s="157">
        <f>CEILING(C14/VLOOKUP(B14,Лист5!$C$15:$G$33,3,{FALSE}),1)</f>
        <v>23</v>
      </c>
      <c r="F14" s="158" t="str">
        <f>VLOOKUP(B14,Лист5!$C$15:$G$33,5,{FALSE})</f>
        <v>шт.</v>
      </c>
    </row>
    <row r="15" spans="1:6" ht="12.75">
      <c r="A15" s="145"/>
      <c r="B15" s="150" t="str">
        <f>+Лист4!B5</f>
        <v>Профиль ПН 28/27</v>
      </c>
      <c r="C15" s="155">
        <f>VLOOKUP(B15,Лист4!$B$3:$F$21,Лист4!$H$2+1,{FALSE})</f>
        <v>0</v>
      </c>
      <c r="D15" s="156" t="str">
        <f>VLOOKUP(B15,Лист4!$B$3:$F$21,5,{FALSE})</f>
        <v>пог.м</v>
      </c>
      <c r="E15" s="157">
        <f>CEILING(C15/VLOOKUP(B15,Лист5!$C$15:$G$33,3,{FALSE}),1)</f>
        <v>0</v>
      </c>
      <c r="F15" s="158" t="str">
        <f>VLOOKUP(B15,Лист5!$C$15:$G$33,5,{FALSE})</f>
        <v>шт.</v>
      </c>
    </row>
    <row r="16" spans="1:6" ht="12.75">
      <c r="A16" s="145"/>
      <c r="B16" s="150" t="str">
        <f>+Лист4!B6</f>
        <v>Брусок несущий 30х50</v>
      </c>
      <c r="C16" s="155">
        <f>VLOOKUP(B16,Лист4!$B$3:$F$21,Лист4!$H$2+1,{FALSE})*$C$10</f>
        <v>0</v>
      </c>
      <c r="D16" s="156" t="str">
        <f>VLOOKUP(B16,Лист4!$B$3:$F$21,5,{FALSE})</f>
        <v>пог.м</v>
      </c>
      <c r="E16" s="157">
        <f>CEILING(C16/VLOOKUP(B16,Лист5!$C$15:$G$33,3,{FALSE}),1)</f>
        <v>0</v>
      </c>
      <c r="F16" s="158" t="str">
        <f>VLOOKUP(B16,Лист5!$C$15:$G$33,5,{FALSE})</f>
        <v>пог.м</v>
      </c>
    </row>
    <row r="17" spans="1:6" ht="12.75">
      <c r="A17" s="145"/>
      <c r="B17" s="150" t="str">
        <f>+Лист4!B7</f>
        <v>ПП - удлинитель профилей 60х27</v>
      </c>
      <c r="C17" s="159">
        <f>CEILING(VLOOKUP(B17,Лист4!$B$3:$F$21,Лист4!$H$2+1,{FALSE})*$C$10,1)</f>
        <v>13</v>
      </c>
      <c r="D17" s="156" t="str">
        <f>VLOOKUP(B17,Лист4!$B$3:$F$21,5,{FALSE})</f>
        <v>шт</v>
      </c>
      <c r="E17" s="157">
        <f>CEILING(C17/VLOOKUP(B17,Лист5!$C$15:$G$33,3,{FALSE}),1)</f>
        <v>13</v>
      </c>
      <c r="F17" s="158" t="str">
        <f>VLOOKUP(B17,Лист5!$C$15:$G$33,5,{FALSE})</f>
        <v>шт.</v>
      </c>
    </row>
    <row r="18" spans="1:6" ht="12.75">
      <c r="A18" s="145"/>
      <c r="B18" s="150" t="str">
        <f>+Лист4!B8</f>
        <v>ПП - соединитель профилей одноуровневый</v>
      </c>
      <c r="C18" s="159">
        <f>CEILING(VLOOKUP(B18,Лист4!$B$3:$F$21,Лист4!$H$2+1,{FALSE})*$C$10,1)</f>
        <v>0</v>
      </c>
      <c r="D18" s="156" t="str">
        <f>VLOOKUP(B18,Лист4!$B$3:$F$21,5,{FALSE})</f>
        <v>шт</v>
      </c>
      <c r="E18" s="157">
        <f>CEILING(C18/VLOOKUP(B18,Лист5!$C$15:$G$33,3,{FALSE}),1)</f>
        <v>0</v>
      </c>
      <c r="F18" s="158" t="str">
        <f>VLOOKUP(B18,Лист5!$C$15:$G$33,5,{FALSE})</f>
        <v>шт.</v>
      </c>
    </row>
    <row r="19" spans="1:6" ht="12.75">
      <c r="A19" s="145"/>
      <c r="B19" s="150" t="str">
        <f>+Лист4!B9</f>
        <v>Подвес с зажимами для профиля ПП 60/27</v>
      </c>
      <c r="C19" s="159">
        <f>CEILING(VLOOKUP(B19,Лист4!$B$3:$F$21,Лист4!$H$2+1,{FALSE})*$C$10,1)</f>
        <v>0</v>
      </c>
      <c r="D19" s="156" t="str">
        <f>VLOOKUP(B19,Лист4!$B$3:$F$21,5,{FALSE})</f>
        <v>шт</v>
      </c>
      <c r="E19" s="157">
        <f>CEILING(C19/VLOOKUP(B19,Лист5!$C$15:$G$33,3,{FALSE}),1)</f>
        <v>0</v>
      </c>
      <c r="F19" s="158" t="str">
        <f>VLOOKUP(B19,Лист5!$C$15:$G$33,5,{FALSE})</f>
        <v>шт.</v>
      </c>
    </row>
    <row r="20" spans="1:6" ht="12.75">
      <c r="A20" s="145"/>
      <c r="B20" s="150" t="str">
        <f>+Лист4!B10</f>
        <v>Тяга подвеса</v>
      </c>
      <c r="C20" s="159">
        <f>CEILING(VLOOKUP(B20,Лист4!$B$3:$F$21,Лист4!$H$2+1,{FALSE})*$C$10,1)</f>
        <v>0</v>
      </c>
      <c r="D20" s="156" t="str">
        <f>VLOOKUP(B20,Лист4!$B$3:$F$21,5,{FALSE})</f>
        <v>шт</v>
      </c>
      <c r="E20" s="157">
        <f>CEILING(C20/VLOOKUP(B20,Лист5!$C$15:$G$33,3,{FALSE}),1)</f>
        <v>0</v>
      </c>
      <c r="F20" s="158" t="str">
        <f>VLOOKUP(B20,Лист5!$C$15:$G$33,5,{FALSE})</f>
        <v>шт.</v>
      </c>
    </row>
    <row r="21" spans="1:6" ht="12.75">
      <c r="A21" s="145"/>
      <c r="B21" s="150" t="str">
        <f>+Лист4!B11</f>
        <v>Подвес прямой для профиля ПП 60/27</v>
      </c>
      <c r="C21" s="159">
        <f>CEILING(VLOOKUP(B21,Лист4!$B$3:$F$21,Лист4!$H$2+1,{FALSE})*$C$10,1)</f>
        <v>49</v>
      </c>
      <c r="D21" s="156" t="str">
        <f>VLOOKUP(B21,Лист4!$B$3:$F$21,5,{FALSE})</f>
        <v>шт</v>
      </c>
      <c r="E21" s="157">
        <f>CEILING(C21/VLOOKUP(B21,Лист5!$C$15:$G$33,3,{FALSE}),1)</f>
        <v>49</v>
      </c>
      <c r="F21" s="158" t="str">
        <f>VLOOKUP(B21,Лист5!$C$15:$G$33,5,{FALSE})</f>
        <v>шт.</v>
      </c>
    </row>
    <row r="22" spans="1:6" ht="12.75">
      <c r="A22" s="145"/>
      <c r="B22" s="150" t="str">
        <f>+Лист4!B12</f>
        <v>Шуруп LN 3,5х9 для соединения профилей</v>
      </c>
      <c r="C22" s="159">
        <f>CEILING(VLOOKUP(B22,Лист4!$B$3:$F$21,Лист4!$H$2+1,{FALSE})*$C$10,1)</f>
        <v>43</v>
      </c>
      <c r="D22" s="156" t="str">
        <f>VLOOKUP(B22,Лист4!$B$3:$F$21,5,{FALSE})</f>
        <v>шт</v>
      </c>
      <c r="E22" s="157">
        <f>CEILING(C22/VLOOKUP(B22,Лист5!$C$15:$G$33,3,{FALSE}),1)</f>
        <v>43</v>
      </c>
      <c r="F22" s="158" t="str">
        <f>VLOOKUP(B22,Лист5!$C$15:$G$33,5,{FALSE})</f>
        <v>шт.</v>
      </c>
    </row>
    <row r="23" spans="1:6" ht="12.75">
      <c r="A23" s="145"/>
      <c r="B23" s="150" t="str">
        <f>+Лист4!B13</f>
        <v>Подвес прямой для брусков</v>
      </c>
      <c r="C23" s="159">
        <f>CEILING(VLOOKUP(B23,Лист4!$B$3:$F$21,Лист4!$H$2+1,{FALSE})*$C$10,1)</f>
        <v>0</v>
      </c>
      <c r="D23" s="156" t="str">
        <f>VLOOKUP(B23,Лист4!$B$3:$F$21,5,{FALSE})</f>
        <v>шт</v>
      </c>
      <c r="E23" s="157">
        <f>CEILING(C23/VLOOKUP(B23,Лист5!$C$15:$G$33,3,{FALSE}),1)</f>
        <v>0</v>
      </c>
      <c r="F23" s="158" t="str">
        <f>VLOOKUP(B23,Лист5!$C$15:$G$33,5,{FALSE})</f>
        <v>шт.</v>
      </c>
    </row>
    <row r="24" spans="1:6" ht="12.75">
      <c r="A24" s="145"/>
      <c r="B24" s="150" t="str">
        <f>+Лист4!B14</f>
        <v>Шуруп 30 мм (для крепления подвеса к бруску)</v>
      </c>
      <c r="C24" s="159">
        <f>CEILING(VLOOKUP(B24,Лист4!$B$3:$F$21,Лист4!$H$2+1,{FALSE})*$C$10,1)</f>
        <v>0</v>
      </c>
      <c r="D24" s="156" t="str">
        <f>VLOOKUP(B24,Лист4!$B$3:$F$21,5,{FALSE})</f>
        <v>шт</v>
      </c>
      <c r="E24" s="157">
        <f>CEILING(C24/VLOOKUP(B24,Лист5!$C$15:$G$33,3,{FALSE}),1)</f>
        <v>0</v>
      </c>
      <c r="F24" s="158" t="str">
        <f>VLOOKUP(B24,Лист5!$C$15:$G$33,5,{FALSE})</f>
        <v>шт.</v>
      </c>
    </row>
    <row r="25" spans="1:6" ht="12.75">
      <c r="A25" s="145"/>
      <c r="B25" s="150" t="str">
        <f>+Лист4!B15</f>
        <v>Шуруп для ГВЛ 3,9х30</v>
      </c>
      <c r="C25" s="159">
        <f>CEILING(VLOOKUP(B25,Лист4!$B$3:$F$21,Лист4!$H$2+1,{FALSE})*$C$10,1)</f>
        <v>553</v>
      </c>
      <c r="D25" s="156" t="str">
        <f>VLOOKUP(B25,Лист4!$B$3:$F$21,5,{FALSE})</f>
        <v>шт</v>
      </c>
      <c r="E25" s="157">
        <f>CEILING(C25/VLOOKUP(B25,Лист5!$C$15:$G$33,3,{FALSE}),1)</f>
        <v>553</v>
      </c>
      <c r="F25" s="158" t="str">
        <f>VLOOKUP(B25,Лист5!$C$15:$G$33,5,{FALSE})</f>
        <v>шт.</v>
      </c>
    </row>
    <row r="26" spans="1:6" ht="12.75">
      <c r="A26" s="145"/>
      <c r="B26" s="150" t="str">
        <f>+Лист4!B16</f>
        <v>Шуруп для ГВЛ 3,9х45</v>
      </c>
      <c r="C26" s="159">
        <f>CEILING(VLOOKUP(B26,Лист4!$B$3:$F$21,Лист4!$H$2+1,{FALSE})*$C$10,1)</f>
        <v>0</v>
      </c>
      <c r="D26" s="156" t="str">
        <f>VLOOKUP(B26,Лист4!$B$3:$F$21,5,{FALSE})</f>
        <v>шт</v>
      </c>
      <c r="E26" s="157">
        <f>CEILING(C26/VLOOKUP(B26,Лист5!$C$15:$G$33,3,{FALSE}),1)</f>
        <v>0</v>
      </c>
      <c r="F26" s="158" t="str">
        <f>VLOOKUP(B26,Лист5!$C$15:$G$33,5,{FALSE})</f>
        <v>шт.</v>
      </c>
    </row>
    <row r="27" spans="1:6" ht="12.75">
      <c r="A27" s="145"/>
      <c r="B27" s="150" t="str">
        <f>+Лист4!B17</f>
        <v>Анкерный гвоздь для ж/б потолка</v>
      </c>
      <c r="C27" s="159">
        <f>CEILING(VLOOKUP(B27,Лист4!$B$3:$F$21,Лист4!$H$2+1,{FALSE})*$C$10,1)</f>
        <v>49</v>
      </c>
      <c r="D27" s="156" t="str">
        <f>VLOOKUP(B27,Лист4!$B$3:$F$21,5,{FALSE})</f>
        <v>шт</v>
      </c>
      <c r="E27" s="157">
        <f>CEILING(C27/VLOOKUP(B27,Лист5!$C$15:$G$33,3,{FALSE}),1)</f>
        <v>49</v>
      </c>
      <c r="F27" s="158" t="str">
        <f>VLOOKUP(B27,Лист5!$C$15:$G$33,5,{FALSE})</f>
        <v>шт.</v>
      </c>
    </row>
    <row r="28" spans="1:6" ht="12.75">
      <c r="A28" s="145"/>
      <c r="B28" s="150" t="str">
        <f>+Лист4!B18</f>
        <v>Дюбель для крепления ПН-профиля</v>
      </c>
      <c r="C28" s="159">
        <f>CEILING(VLOOKUP(B28,Лист4!$B$3:$F$21,Лист4!$H$2+1,{FALSE}),1)</f>
        <v>0</v>
      </c>
      <c r="D28" s="156" t="str">
        <f>VLOOKUP(B28,Лист4!$B$3:$F$21,5,{FALSE})</f>
        <v>шт</v>
      </c>
      <c r="E28" s="157">
        <f>CEILING(C28/VLOOKUP(B28,Лист5!$C$15:$G$33,3,{FALSE}),1)</f>
        <v>0</v>
      </c>
      <c r="F28" s="158" t="str">
        <f>VLOOKUP(B28,Лист5!$C$15:$G$33,5,{FALSE})</f>
        <v>шт.</v>
      </c>
    </row>
    <row r="29" spans="1:7" ht="25.5">
      <c r="A29" s="145"/>
      <c r="B29" s="150" t="str">
        <f>+Лист4!B19</f>
        <v>Шпаклёвка "Фугефюллер ГВ" (для заделки швов)</v>
      </c>
      <c r="C29" s="155">
        <f>VLOOKUP(B29,Лист4!$B$3:$F$21,Лист4!$H$2+1,{FALSE})*$C$10</f>
        <v>9.75</v>
      </c>
      <c r="D29" s="156" t="str">
        <f>VLOOKUP(B29,Лист4!$B$3:$F$21,5,{FALSE})</f>
        <v>кг</v>
      </c>
      <c r="E29" s="157">
        <f>CEILING(C29/VLOOKUP(B29,Лист5!$C$15:$G$33,3,{FALSE}),1)</f>
        <v>10</v>
      </c>
      <c r="F29" s="158" t="str">
        <f>VLOOKUP(B29,Лист5!$C$15:$G$33,5,{FALSE})</f>
        <v>кг</v>
      </c>
      <c r="G29" s="3"/>
    </row>
    <row r="30" spans="1:6" ht="12.75">
      <c r="A30" s="145"/>
      <c r="B30" s="150" t="str">
        <f>+Лист4!B20</f>
        <v>Грунтовка "Тифенгрунд"</v>
      </c>
      <c r="C30" s="155">
        <f>VLOOKUP(B30,Лист4!$B$3:$F$21,Лист4!$H$2+1,{FALSE})*$C$10</f>
        <v>3.25</v>
      </c>
      <c r="D30" s="156" t="str">
        <f>VLOOKUP(B30,Лист4!$B$3:$F$21,5,{FALSE})</f>
        <v>л</v>
      </c>
      <c r="E30" s="157">
        <f>CEILING(C30/VLOOKUP(B30,Лист5!$C$15:$G$33,3,{FALSE}),1)</f>
        <v>1</v>
      </c>
      <c r="F30" s="158" t="str">
        <f>VLOOKUP(B30,Лист5!$C$15:$G$33,5,{FALSE})</f>
        <v>канист.</v>
      </c>
    </row>
    <row r="31" spans="1:6" ht="12.75">
      <c r="A31" s="145"/>
      <c r="B31" s="150" t="str">
        <f>+Лист4!B21</f>
        <v>Лента уплотнительная</v>
      </c>
      <c r="C31" s="155">
        <f>VLOOKUP(B31,Лист4!$B$3:$F$21,Лист4!$H$2+1,{FALSE})</f>
        <v>23</v>
      </c>
      <c r="D31" s="156" t="str">
        <f>VLOOKUP(B31,Лист4!$B$3:$F$21,5,{FALSE})</f>
        <v>пог.м</v>
      </c>
      <c r="E31" s="157">
        <f>CEILING(C31/VLOOKUP(B31,Лист5!$C$15:$G$33,3,{FALSE}),1)</f>
        <v>1</v>
      </c>
      <c r="F31" s="158" t="str">
        <f>VLOOKUP(B31,Лист5!$C$15:$G$33,5,{FALSE})</f>
        <v>рул.</v>
      </c>
    </row>
    <row r="32" spans="1:6" ht="12.75">
      <c r="A32" s="145"/>
      <c r="B32" s="145"/>
      <c r="C32" s="145"/>
      <c r="D32" s="145"/>
      <c r="E32" s="145"/>
      <c r="F32" s="145"/>
    </row>
    <row r="33" spans="1:6" ht="12.75">
      <c r="A33" s="145"/>
      <c r="B33" s="145"/>
      <c r="C33" s="145"/>
      <c r="D33" s="145"/>
      <c r="E33" s="145"/>
      <c r="F33" s="145"/>
    </row>
    <row r="34" spans="1:6" ht="12.75">
      <c r="A34" s="145"/>
      <c r="B34" s="145"/>
      <c r="C34" s="145"/>
      <c r="D34" s="145"/>
      <c r="E34" s="145"/>
      <c r="F34" s="145"/>
    </row>
    <row r="35" spans="1:6" ht="12.75">
      <c r="A35" s="145"/>
      <c r="B35" s="145"/>
      <c r="C35" s="145"/>
      <c r="D35" s="145"/>
      <c r="E35" s="145"/>
      <c r="F35" s="145"/>
    </row>
    <row r="36" spans="1:6" ht="12.75">
      <c r="A36" s="145"/>
      <c r="B36" s="145"/>
      <c r="C36" s="145"/>
      <c r="D36" s="145"/>
      <c r="E36" s="145"/>
      <c r="F36" s="145"/>
    </row>
    <row r="37" spans="1:6" ht="12.75">
      <c r="A37" s="145"/>
      <c r="B37" s="145"/>
      <c r="C37" s="145"/>
      <c r="D37" s="145"/>
      <c r="E37" s="145"/>
      <c r="F37" s="145"/>
    </row>
    <row r="38" spans="1:6" ht="12.75">
      <c r="A38" s="145"/>
      <c r="B38" s="145"/>
      <c r="C38" s="145"/>
      <c r="D38" s="145"/>
      <c r="E38" s="145"/>
      <c r="F38" s="145"/>
    </row>
    <row r="39" spans="1:6" ht="12.75">
      <c r="A39" s="145"/>
      <c r="B39" s="145"/>
      <c r="C39" s="145"/>
      <c r="D39" s="145"/>
      <c r="E39" s="145"/>
      <c r="F39" s="145"/>
    </row>
    <row r="40" spans="1:6" ht="12.75">
      <c r="A40" s="145"/>
      <c r="B40" s="145"/>
      <c r="C40" s="145"/>
      <c r="D40" s="145"/>
      <c r="E40" s="145"/>
      <c r="F40" s="145"/>
    </row>
    <row r="41" spans="1:6" ht="12.75">
      <c r="A41" s="145"/>
      <c r="B41" s="145"/>
      <c r="C41" s="145"/>
      <c r="D41" s="145"/>
      <c r="E41" s="145"/>
      <c r="F41" s="145"/>
    </row>
    <row r="42" spans="1:6" ht="12.75">
      <c r="A42" s="145"/>
      <c r="B42" s="145"/>
      <c r="C42" s="145"/>
      <c r="D42" s="145"/>
      <c r="E42" s="145"/>
      <c r="F42" s="145"/>
    </row>
    <row r="43" spans="1:6" ht="12.75">
      <c r="A43" s="145"/>
      <c r="B43" s="145"/>
      <c r="C43" s="145"/>
      <c r="D43" s="145"/>
      <c r="E43" s="145"/>
      <c r="F43" s="145"/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45"/>
      <c r="B45" s="145"/>
      <c r="C45" s="145"/>
      <c r="D45" s="145"/>
      <c r="E45" s="145"/>
      <c r="F45" s="145"/>
    </row>
    <row r="46" spans="1:6" ht="12.75">
      <c r="A46" s="145"/>
      <c r="B46" s="145"/>
      <c r="C46" s="145"/>
      <c r="D46" s="145"/>
      <c r="E46" s="145"/>
      <c r="F46" s="145"/>
    </row>
    <row r="47" spans="1:6" ht="12.75">
      <c r="A47" s="145"/>
      <c r="B47" s="145"/>
      <c r="C47" s="145"/>
      <c r="D47" s="145"/>
      <c r="E47" s="145"/>
      <c r="F47" s="145"/>
    </row>
  </sheetData>
  <sheetProtection sheet="1" objects="1" scenarios="1"/>
  <mergeCells count="1">
    <mergeCell ref="C12:F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O37"/>
  <sheetViews>
    <sheetView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25.140625" style="2" customWidth="1"/>
    <col min="3" max="8" width="6.7109375" style="1" customWidth="1"/>
    <col min="9" max="12" width="6.7109375" style="0" customWidth="1"/>
  </cols>
  <sheetData>
    <row r="1" spans="1:14" ht="25.5">
      <c r="A1" s="86" t="s">
        <v>70</v>
      </c>
      <c r="B1" s="56" t="s">
        <v>71</v>
      </c>
      <c r="C1" s="68" t="s">
        <v>78</v>
      </c>
      <c r="D1" s="69"/>
      <c r="E1" s="68" t="s">
        <v>79</v>
      </c>
      <c r="F1" s="69"/>
      <c r="G1" s="57"/>
      <c r="H1" s="57"/>
      <c r="I1" s="57"/>
      <c r="J1" s="57"/>
      <c r="K1" s="55"/>
      <c r="L1" s="55"/>
      <c r="M1" s="57" t="s">
        <v>72</v>
      </c>
      <c r="N1" s="55" t="s">
        <v>73</v>
      </c>
    </row>
    <row r="2" spans="1:14" ht="12.75">
      <c r="A2" s="87"/>
      <c r="B2" s="58" t="s">
        <v>92</v>
      </c>
      <c r="C2" s="57">
        <v>1</v>
      </c>
      <c r="D2" s="57">
        <v>2</v>
      </c>
      <c r="E2" s="57">
        <v>1</v>
      </c>
      <c r="F2" s="57">
        <v>2</v>
      </c>
      <c r="G2" s="57">
        <v>1</v>
      </c>
      <c r="H2" s="57">
        <v>2</v>
      </c>
      <c r="I2" s="57">
        <v>1</v>
      </c>
      <c r="J2" s="57">
        <v>2</v>
      </c>
      <c r="K2" s="57">
        <v>1</v>
      </c>
      <c r="L2" s="57">
        <v>2</v>
      </c>
      <c r="M2" s="57"/>
      <c r="N2" s="55"/>
    </row>
    <row r="3" spans="1:14" ht="12.75">
      <c r="A3" s="88"/>
      <c r="B3" s="56"/>
      <c r="C3" s="68" t="s">
        <v>74</v>
      </c>
      <c r="D3" s="70"/>
      <c r="E3" s="70"/>
      <c r="F3" s="69"/>
      <c r="G3" s="68" t="s">
        <v>75</v>
      </c>
      <c r="H3" s="69"/>
      <c r="I3" s="68" t="s">
        <v>76</v>
      </c>
      <c r="J3" s="69"/>
      <c r="K3" s="68" t="s">
        <v>77</v>
      </c>
      <c r="L3" s="69"/>
      <c r="M3" s="57"/>
      <c r="N3" s="55"/>
    </row>
    <row r="4" spans="1:14" ht="12.75">
      <c r="A4" s="59">
        <v>1</v>
      </c>
      <c r="B4" s="60" t="s">
        <v>0</v>
      </c>
      <c r="C4" s="61">
        <v>1</v>
      </c>
      <c r="D4" s="71">
        <v>1</v>
      </c>
      <c r="E4" s="77">
        <v>2</v>
      </c>
      <c r="F4" s="78">
        <v>2</v>
      </c>
      <c r="G4" s="74">
        <v>1</v>
      </c>
      <c r="H4" s="71">
        <v>1</v>
      </c>
      <c r="I4" s="77">
        <v>2</v>
      </c>
      <c r="J4" s="78">
        <v>2</v>
      </c>
      <c r="K4" s="83">
        <v>1</v>
      </c>
      <c r="L4" s="59">
        <v>1</v>
      </c>
      <c r="M4" s="61" t="s">
        <v>1</v>
      </c>
      <c r="N4" s="59"/>
    </row>
    <row r="5" spans="1:14" ht="12.75">
      <c r="A5" s="59">
        <v>2</v>
      </c>
      <c r="B5" s="60" t="s">
        <v>47</v>
      </c>
      <c r="C5" s="61">
        <v>0.7</v>
      </c>
      <c r="D5" s="71">
        <v>0.7</v>
      </c>
      <c r="E5" s="77">
        <v>0.7</v>
      </c>
      <c r="F5" s="78">
        <v>0.7</v>
      </c>
      <c r="G5" s="74"/>
      <c r="H5" s="71"/>
      <c r="I5" s="77"/>
      <c r="J5" s="78"/>
      <c r="K5" s="83"/>
      <c r="L5" s="59"/>
      <c r="M5" s="61" t="s">
        <v>9</v>
      </c>
      <c r="N5" s="59"/>
    </row>
    <row r="6" spans="1:14" ht="25.5">
      <c r="A6" s="59">
        <v>3</v>
      </c>
      <c r="B6" s="60" t="s">
        <v>8</v>
      </c>
      <c r="C6" s="61"/>
      <c r="D6" s="71"/>
      <c r="E6" s="77"/>
      <c r="F6" s="78"/>
      <c r="G6" s="74">
        <v>0.7</v>
      </c>
      <c r="H6" s="71">
        <v>1.1</v>
      </c>
      <c r="I6" s="77">
        <v>0.7</v>
      </c>
      <c r="J6" s="78">
        <v>0.7</v>
      </c>
      <c r="K6" s="83"/>
      <c r="L6" s="59"/>
      <c r="M6" s="61" t="s">
        <v>9</v>
      </c>
      <c r="N6" s="59"/>
    </row>
    <row r="7" spans="1:14" ht="25.5">
      <c r="A7" s="59">
        <v>4</v>
      </c>
      <c r="B7" s="60" t="s">
        <v>80</v>
      </c>
      <c r="C7" s="61"/>
      <c r="D7" s="71"/>
      <c r="E7" s="77"/>
      <c r="F7" s="78"/>
      <c r="G7" s="74">
        <v>2</v>
      </c>
      <c r="H7" s="71">
        <v>2</v>
      </c>
      <c r="I7" s="77">
        <v>2</v>
      </c>
      <c r="J7" s="78">
        <v>2</v>
      </c>
      <c r="K7" s="83"/>
      <c r="L7" s="59"/>
      <c r="M7" s="61" t="s">
        <v>9</v>
      </c>
      <c r="N7" s="59"/>
    </row>
    <row r="8" spans="1:14" ht="12.75">
      <c r="A8" s="59">
        <v>5</v>
      </c>
      <c r="B8" s="60" t="s">
        <v>46</v>
      </c>
      <c r="C8" s="61">
        <v>2</v>
      </c>
      <c r="D8" s="71">
        <v>2.4</v>
      </c>
      <c r="E8" s="77">
        <v>2</v>
      </c>
      <c r="F8" s="78">
        <v>2</v>
      </c>
      <c r="G8" s="74"/>
      <c r="H8" s="71"/>
      <c r="I8" s="77"/>
      <c r="J8" s="78"/>
      <c r="K8" s="83"/>
      <c r="L8" s="59"/>
      <c r="M8" s="61" t="s">
        <v>9</v>
      </c>
      <c r="N8" s="59"/>
    </row>
    <row r="9" spans="1:14" ht="12.75">
      <c r="A9" s="62">
        <v>6</v>
      </c>
      <c r="B9" s="63" t="s">
        <v>93</v>
      </c>
      <c r="C9" s="64">
        <v>0.7</v>
      </c>
      <c r="D9" s="72">
        <v>0.7</v>
      </c>
      <c r="E9" s="79">
        <v>0.7</v>
      </c>
      <c r="F9" s="80">
        <v>0.7</v>
      </c>
      <c r="G9" s="75"/>
      <c r="H9" s="72"/>
      <c r="I9" s="79">
        <v>0.7</v>
      </c>
      <c r="J9" s="80">
        <v>0.7</v>
      </c>
      <c r="K9" s="84"/>
      <c r="L9" s="62"/>
      <c r="M9" s="64" t="s">
        <v>35</v>
      </c>
      <c r="N9" s="62"/>
    </row>
    <row r="10" spans="1:14" ht="25.5">
      <c r="A10" s="62"/>
      <c r="B10" s="63" t="s">
        <v>94</v>
      </c>
      <c r="C10" s="64"/>
      <c r="D10" s="72"/>
      <c r="E10" s="79"/>
      <c r="F10" s="80"/>
      <c r="G10" s="75">
        <v>0.7</v>
      </c>
      <c r="H10" s="72">
        <v>0.7</v>
      </c>
      <c r="I10" s="79"/>
      <c r="J10" s="80"/>
      <c r="K10" s="84"/>
      <c r="L10" s="62"/>
      <c r="M10" s="64" t="s">
        <v>35</v>
      </c>
      <c r="N10" s="62"/>
    </row>
    <row r="11" spans="1:14" ht="25.5">
      <c r="A11" s="62"/>
      <c r="B11" s="63" t="s">
        <v>95</v>
      </c>
      <c r="C11" s="64">
        <v>0.1</v>
      </c>
      <c r="D11" s="72">
        <v>0.1</v>
      </c>
      <c r="E11" s="79">
        <v>0.1</v>
      </c>
      <c r="F11" s="80">
        <v>0.1</v>
      </c>
      <c r="G11" s="75"/>
      <c r="H11" s="72"/>
      <c r="I11" s="79"/>
      <c r="J11" s="80"/>
      <c r="K11" s="84"/>
      <c r="L11" s="62"/>
      <c r="M11" s="64" t="s">
        <v>9</v>
      </c>
      <c r="N11" s="62"/>
    </row>
    <row r="12" spans="1:15" ht="12.75">
      <c r="A12" s="65">
        <v>7</v>
      </c>
      <c r="B12" s="66" t="s">
        <v>96</v>
      </c>
      <c r="C12" s="67">
        <v>0.3</v>
      </c>
      <c r="D12" s="73">
        <v>0.3</v>
      </c>
      <c r="E12" s="81">
        <v>0.3</v>
      </c>
      <c r="F12" s="82">
        <v>0.3</v>
      </c>
      <c r="G12" s="76">
        <v>0.5</v>
      </c>
      <c r="H12" s="73">
        <v>0.5</v>
      </c>
      <c r="I12" s="81">
        <v>0.5</v>
      </c>
      <c r="J12" s="82">
        <v>0.5</v>
      </c>
      <c r="K12" s="85"/>
      <c r="L12" s="65"/>
      <c r="M12" s="67" t="s">
        <v>98</v>
      </c>
      <c r="N12" s="65"/>
      <c r="O12">
        <v>2</v>
      </c>
    </row>
    <row r="13" spans="1:14" ht="25.5">
      <c r="A13" s="65"/>
      <c r="B13" s="66" t="s">
        <v>97</v>
      </c>
      <c r="C13" s="67">
        <v>0.75</v>
      </c>
      <c r="D13" s="73">
        <v>0.75</v>
      </c>
      <c r="E13" s="81">
        <v>0.75</v>
      </c>
      <c r="F13" s="82">
        <v>0.75</v>
      </c>
      <c r="G13" s="76">
        <v>1.2</v>
      </c>
      <c r="H13" s="73">
        <v>1.2</v>
      </c>
      <c r="I13" s="81">
        <v>1.2</v>
      </c>
      <c r="J13" s="82">
        <v>1.2</v>
      </c>
      <c r="K13" s="85"/>
      <c r="L13" s="65"/>
      <c r="M13" s="67" t="s">
        <v>9</v>
      </c>
      <c r="N13" s="65"/>
    </row>
    <row r="14" spans="1:14" ht="12.75">
      <c r="A14" s="59">
        <v>8</v>
      </c>
      <c r="B14" s="60" t="s">
        <v>81</v>
      </c>
      <c r="C14" s="61">
        <v>1.6</v>
      </c>
      <c r="D14" s="71">
        <v>1.6</v>
      </c>
      <c r="E14" s="77">
        <v>1.6</v>
      </c>
      <c r="F14" s="78">
        <v>1.6</v>
      </c>
      <c r="G14" s="74">
        <v>1.6</v>
      </c>
      <c r="H14" s="71">
        <v>1.6</v>
      </c>
      <c r="I14" s="77">
        <v>1.6</v>
      </c>
      <c r="J14" s="78">
        <v>1.6</v>
      </c>
      <c r="K14" s="83"/>
      <c r="L14" s="59"/>
      <c r="M14" s="61" t="s">
        <v>35</v>
      </c>
      <c r="N14" s="59"/>
    </row>
    <row r="15" spans="1:14" ht="12.75">
      <c r="A15" s="59">
        <v>9</v>
      </c>
      <c r="B15" s="60" t="s">
        <v>82</v>
      </c>
      <c r="C15" s="61">
        <v>1.5</v>
      </c>
      <c r="D15" s="71">
        <v>2.7</v>
      </c>
      <c r="E15" s="77">
        <v>1.5</v>
      </c>
      <c r="F15" s="78">
        <v>1.5</v>
      </c>
      <c r="G15" s="74">
        <v>2.8</v>
      </c>
      <c r="H15" s="71">
        <v>2.8</v>
      </c>
      <c r="I15" s="77"/>
      <c r="J15" s="78"/>
      <c r="K15" s="83"/>
      <c r="L15" s="59"/>
      <c r="M15" s="61" t="s">
        <v>35</v>
      </c>
      <c r="N15" s="59"/>
    </row>
    <row r="16" spans="1:15" ht="12.75">
      <c r="A16" s="62">
        <v>10</v>
      </c>
      <c r="B16" s="63" t="s">
        <v>99</v>
      </c>
      <c r="C16" s="64">
        <v>14</v>
      </c>
      <c r="D16" s="72">
        <v>17</v>
      </c>
      <c r="E16" s="79">
        <v>6</v>
      </c>
      <c r="F16" s="80">
        <v>7</v>
      </c>
      <c r="G16" s="75">
        <v>14</v>
      </c>
      <c r="H16" s="72">
        <v>17</v>
      </c>
      <c r="I16" s="79">
        <v>6</v>
      </c>
      <c r="J16" s="80">
        <v>7</v>
      </c>
      <c r="K16" s="84"/>
      <c r="L16" s="62"/>
      <c r="M16" s="61" t="s">
        <v>35</v>
      </c>
      <c r="N16" s="62"/>
      <c r="O16">
        <v>2</v>
      </c>
    </row>
    <row r="17" spans="1:14" ht="12.75">
      <c r="A17" s="62"/>
      <c r="B17" s="63" t="s">
        <v>100</v>
      </c>
      <c r="C17" s="64"/>
      <c r="D17" s="72"/>
      <c r="E17" s="79">
        <v>14</v>
      </c>
      <c r="F17" s="80">
        <v>15</v>
      </c>
      <c r="G17" s="75"/>
      <c r="H17" s="72"/>
      <c r="I17" s="79">
        <v>14</v>
      </c>
      <c r="J17" s="80">
        <v>15</v>
      </c>
      <c r="K17" s="84"/>
      <c r="L17" s="62"/>
      <c r="M17" s="61" t="s">
        <v>35</v>
      </c>
      <c r="N17" s="62"/>
    </row>
    <row r="18" spans="1:14" ht="12.75">
      <c r="A18" s="59">
        <v>11</v>
      </c>
      <c r="B18" s="60" t="s">
        <v>17</v>
      </c>
      <c r="C18" s="61" t="s">
        <v>83</v>
      </c>
      <c r="D18" s="71"/>
      <c r="E18" s="77"/>
      <c r="F18" s="78"/>
      <c r="G18" s="74"/>
      <c r="H18" s="71"/>
      <c r="I18" s="77"/>
      <c r="J18" s="78"/>
      <c r="K18" s="83"/>
      <c r="L18" s="59"/>
      <c r="M18" s="61" t="s">
        <v>1</v>
      </c>
      <c r="N18" s="59"/>
    </row>
    <row r="19" spans="1:14" ht="38.25">
      <c r="A19" s="59">
        <v>12</v>
      </c>
      <c r="B19" s="60" t="s">
        <v>84</v>
      </c>
      <c r="C19" s="61">
        <v>0.3</v>
      </c>
      <c r="D19" s="71">
        <v>0.45</v>
      </c>
      <c r="E19" s="77">
        <v>0.5</v>
      </c>
      <c r="F19" s="78">
        <v>0.75</v>
      </c>
      <c r="G19" s="74">
        <v>0.3</v>
      </c>
      <c r="H19" s="71">
        <v>0.45</v>
      </c>
      <c r="I19" s="77">
        <v>0.5</v>
      </c>
      <c r="J19" s="78">
        <v>0.75</v>
      </c>
      <c r="K19" s="83">
        <v>0.3</v>
      </c>
      <c r="L19" s="61">
        <v>0.45</v>
      </c>
      <c r="M19" s="61" t="s">
        <v>85</v>
      </c>
      <c r="N19" s="59"/>
    </row>
    <row r="20" spans="1:14" ht="38.25">
      <c r="A20" s="59">
        <v>13</v>
      </c>
      <c r="B20" s="60" t="s">
        <v>86</v>
      </c>
      <c r="C20" s="61"/>
      <c r="D20" s="71"/>
      <c r="E20" s="77"/>
      <c r="F20" s="78"/>
      <c r="G20" s="74"/>
      <c r="H20" s="71"/>
      <c r="I20" s="77"/>
      <c r="J20" s="78"/>
      <c r="K20" s="83">
        <v>0.8</v>
      </c>
      <c r="L20" s="59">
        <v>0.8</v>
      </c>
      <c r="M20" s="61" t="s">
        <v>13</v>
      </c>
      <c r="N20" s="59" t="s">
        <v>87</v>
      </c>
    </row>
    <row r="21" spans="1:14" ht="25.5">
      <c r="A21" s="59">
        <v>14</v>
      </c>
      <c r="B21" s="60" t="s">
        <v>88</v>
      </c>
      <c r="C21" s="61"/>
      <c r="D21" s="71"/>
      <c r="E21" s="77"/>
      <c r="F21" s="78"/>
      <c r="G21" s="74"/>
      <c r="H21" s="71"/>
      <c r="I21" s="77"/>
      <c r="J21" s="78"/>
      <c r="K21" s="83">
        <v>3.5</v>
      </c>
      <c r="L21" s="59">
        <v>3.5</v>
      </c>
      <c r="M21" s="61" t="s">
        <v>13</v>
      </c>
      <c r="N21" s="59" t="s">
        <v>89</v>
      </c>
    </row>
    <row r="22" spans="1:14" ht="25.5">
      <c r="A22" s="59">
        <v>15</v>
      </c>
      <c r="B22" s="60" t="s">
        <v>90</v>
      </c>
      <c r="C22" s="61"/>
      <c r="D22" s="71"/>
      <c r="E22" s="77"/>
      <c r="F22" s="78"/>
      <c r="G22" s="74"/>
      <c r="H22" s="71"/>
      <c r="I22" s="77"/>
      <c r="J22" s="78"/>
      <c r="K22" s="83">
        <v>2.6</v>
      </c>
      <c r="L22" s="59">
        <v>2.6</v>
      </c>
      <c r="M22" s="61" t="s">
        <v>9</v>
      </c>
      <c r="N22" s="59" t="s">
        <v>91</v>
      </c>
    </row>
    <row r="23" spans="1:14" ht="25.5">
      <c r="A23" s="59">
        <v>16</v>
      </c>
      <c r="B23" s="60" t="s">
        <v>101</v>
      </c>
      <c r="C23" s="61"/>
      <c r="D23" s="71"/>
      <c r="E23" s="77"/>
      <c r="F23" s="78"/>
      <c r="G23" s="74"/>
      <c r="H23" s="71"/>
      <c r="I23" s="77"/>
      <c r="J23" s="78"/>
      <c r="K23" s="83"/>
      <c r="L23" s="59"/>
      <c r="M23" s="61" t="s">
        <v>9</v>
      </c>
      <c r="N23" s="59"/>
    </row>
    <row r="24" spans="1:14" ht="12.75">
      <c r="A24" s="59">
        <v>17</v>
      </c>
      <c r="B24" s="60" t="s">
        <v>15</v>
      </c>
      <c r="C24" s="61">
        <v>0.1</v>
      </c>
      <c r="D24" s="71">
        <v>0.1</v>
      </c>
      <c r="E24" s="77">
        <v>0.1</v>
      </c>
      <c r="F24" s="78">
        <v>0.1</v>
      </c>
      <c r="G24" s="74">
        <v>0.1</v>
      </c>
      <c r="H24" s="71">
        <v>0.1</v>
      </c>
      <c r="I24" s="77">
        <v>0.1</v>
      </c>
      <c r="J24" s="78">
        <v>0.1</v>
      </c>
      <c r="K24" s="74">
        <v>0.1</v>
      </c>
      <c r="L24" s="61">
        <v>0.1</v>
      </c>
      <c r="M24" s="61" t="s">
        <v>16</v>
      </c>
      <c r="N24" s="59"/>
    </row>
    <row r="25" spans="2:12" ht="12.75">
      <c r="B25" s="2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94">
        <v>10</v>
      </c>
      <c r="L25" s="95">
        <v>11</v>
      </c>
    </row>
    <row r="26" spans="7:9" ht="12.75">
      <c r="G26" s="93" t="s">
        <v>116</v>
      </c>
      <c r="I26" t="s">
        <v>117</v>
      </c>
    </row>
    <row r="27" spans="2:10" ht="12.75">
      <c r="B27" s="89" t="s">
        <v>103</v>
      </c>
      <c r="C27" s="1" t="s">
        <v>77</v>
      </c>
      <c r="D27" s="1">
        <v>2</v>
      </c>
      <c r="E27" s="1">
        <v>10</v>
      </c>
      <c r="F27" s="102">
        <f>INDEX(E27:E30,D27)</f>
        <v>2</v>
      </c>
      <c r="G27" s="102">
        <f>IF(AND(D27=2,D36=2),2,0)</f>
        <v>0</v>
      </c>
      <c r="I27" s="103">
        <f>IF(СтеныГл!D6&gt;Стены!H29,1,0)</f>
        <v>0</v>
      </c>
      <c r="J27" s="104">
        <f>+F27+G27+I27</f>
        <v>2</v>
      </c>
    </row>
    <row r="28" spans="2:5" ht="26.25" thickBot="1">
      <c r="B28" s="89" t="s">
        <v>104</v>
      </c>
      <c r="C28" s="1" t="s">
        <v>74</v>
      </c>
      <c r="E28" s="1">
        <v>2</v>
      </c>
    </row>
    <row r="29" spans="2:8" ht="26.25" thickBot="1">
      <c r="B29" s="89" t="s">
        <v>105</v>
      </c>
      <c r="C29" s="1" t="s">
        <v>113</v>
      </c>
      <c r="E29" s="1">
        <v>6</v>
      </c>
      <c r="F29" s="99"/>
      <c r="G29" s="100" t="s">
        <v>118</v>
      </c>
      <c r="H29" s="101">
        <v>2.5</v>
      </c>
    </row>
    <row r="30" spans="2:5" ht="25.5">
      <c r="B30" s="89" t="s">
        <v>106</v>
      </c>
      <c r="C30" s="1" t="s">
        <v>76</v>
      </c>
      <c r="E30" s="1">
        <v>8</v>
      </c>
    </row>
    <row r="32" spans="2:4" ht="12.75">
      <c r="B32" s="93" t="s">
        <v>109</v>
      </c>
      <c r="C32" s="1" t="s">
        <v>120</v>
      </c>
      <c r="D32">
        <v>2</v>
      </c>
    </row>
    <row r="33" spans="2:6" ht="12.75">
      <c r="B33" s="93" t="s">
        <v>110</v>
      </c>
      <c r="C33" s="1" t="s">
        <v>121</v>
      </c>
      <c r="F33"/>
    </row>
    <row r="34" spans="2:6" ht="12.75">
      <c r="B34" s="93" t="s">
        <v>111</v>
      </c>
      <c r="C34" s="1" t="s">
        <v>122</v>
      </c>
      <c r="F34"/>
    </row>
    <row r="36" spans="2:4" ht="12.75">
      <c r="B36" s="2" t="s">
        <v>115</v>
      </c>
      <c r="C36" s="1">
        <v>1</v>
      </c>
      <c r="D36" s="1">
        <v>1</v>
      </c>
    </row>
    <row r="37" ht="12.75">
      <c r="C37" s="1">
        <v>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1:K808"/>
  <sheetViews>
    <sheetView showGridLines="0" showRowColHeaders="0" showZeros="0" showOutlineSymbols="0" workbookViewId="0" topLeftCell="A1">
      <selection activeCell="K5" sqref="K5"/>
    </sheetView>
  </sheetViews>
  <sheetFormatPr defaultColWidth="9.140625" defaultRowHeight="12.75"/>
  <cols>
    <col min="1" max="1" width="1.8515625" style="0" customWidth="1"/>
    <col min="2" max="2" width="3.28125" style="0" customWidth="1"/>
    <col min="3" max="3" width="24.140625" style="0" customWidth="1"/>
    <col min="4" max="4" width="11.140625" style="0" customWidth="1"/>
    <col min="6" max="6" width="13.421875" style="0" customWidth="1"/>
    <col min="7" max="7" width="10.7109375" style="0" customWidth="1"/>
    <col min="8" max="8" width="2.7109375" style="0" customWidth="1"/>
    <col min="9" max="9" width="7.421875" style="0" customWidth="1"/>
    <col min="10" max="10" width="4.00390625" style="0" customWidth="1"/>
    <col min="11" max="11" width="19.421875" style="0" customWidth="1"/>
  </cols>
  <sheetData>
    <row r="1" spans="2:11" ht="24" customHeight="1" thickBot="1" thickTop="1">
      <c r="B1" s="106"/>
      <c r="C1" s="107" t="s">
        <v>124</v>
      </c>
      <c r="D1" s="108"/>
      <c r="E1" s="108"/>
      <c r="F1" s="108"/>
      <c r="G1" s="108"/>
      <c r="H1" s="108"/>
      <c r="I1" s="108"/>
      <c r="J1" s="109"/>
      <c r="K1" s="119"/>
    </row>
    <row r="2" spans="2:11" ht="13.5" thickBot="1">
      <c r="B2" s="110"/>
      <c r="C2" s="25"/>
      <c r="D2" s="25"/>
      <c r="E2" s="25"/>
      <c r="F2" s="25"/>
      <c r="G2" s="25"/>
      <c r="H2" s="25"/>
      <c r="I2" s="25"/>
      <c r="J2" s="111"/>
      <c r="K2" s="118" t="s">
        <v>68</v>
      </c>
    </row>
    <row r="3" spans="2:11" ht="13.5" thickBot="1">
      <c r="B3" s="110"/>
      <c r="C3" s="9"/>
      <c r="D3" s="10"/>
      <c r="E3" s="10"/>
      <c r="F3" s="10"/>
      <c r="G3" s="11"/>
      <c r="H3" s="25"/>
      <c r="I3" s="25"/>
      <c r="J3" s="111"/>
      <c r="K3" s="118" t="s">
        <v>125</v>
      </c>
    </row>
    <row r="4" spans="2:11" ht="13.5" thickBot="1">
      <c r="B4" s="110"/>
      <c r="C4" s="90" t="s">
        <v>102</v>
      </c>
      <c r="D4" s="13"/>
      <c r="E4" s="13"/>
      <c r="F4" s="14"/>
      <c r="G4" s="15"/>
      <c r="H4" s="25"/>
      <c r="I4" s="25"/>
      <c r="J4" s="111"/>
      <c r="K4" s="120" t="s">
        <v>126</v>
      </c>
    </row>
    <row r="5" spans="2:11" ht="12.75">
      <c r="B5" s="110"/>
      <c r="C5" s="90"/>
      <c r="D5" s="14"/>
      <c r="E5" s="14"/>
      <c r="F5" s="14"/>
      <c r="G5" s="15"/>
      <c r="H5" s="25"/>
      <c r="I5" s="25"/>
      <c r="J5" s="111"/>
      <c r="K5" s="123" t="s">
        <v>127</v>
      </c>
    </row>
    <row r="6" spans="2:11" ht="12.75">
      <c r="B6" s="110"/>
      <c r="C6" s="90" t="s">
        <v>24</v>
      </c>
      <c r="D6" s="96">
        <v>2.5</v>
      </c>
      <c r="E6" s="14"/>
      <c r="F6" s="97"/>
      <c r="G6" s="15"/>
      <c r="H6" s="25"/>
      <c r="I6" s="25"/>
      <c r="J6" s="111"/>
      <c r="K6" s="121"/>
    </row>
    <row r="7" spans="2:11" ht="12.75">
      <c r="B7" s="110"/>
      <c r="C7" s="90" t="s">
        <v>107</v>
      </c>
      <c r="D7" s="96">
        <v>24</v>
      </c>
      <c r="E7" s="14"/>
      <c r="F7" s="14"/>
      <c r="G7" s="15"/>
      <c r="H7" s="25"/>
      <c r="I7" s="25"/>
      <c r="J7" s="111"/>
      <c r="K7" s="121"/>
    </row>
    <row r="8" spans="2:11" ht="12.75">
      <c r="B8" s="110"/>
      <c r="C8" s="90"/>
      <c r="D8" s="14"/>
      <c r="E8" s="14"/>
      <c r="F8" s="14"/>
      <c r="G8" s="15"/>
      <c r="H8" s="25"/>
      <c r="I8" s="25"/>
      <c r="J8" s="111"/>
      <c r="K8" s="121"/>
    </row>
    <row r="9" spans="2:11" ht="12.75">
      <c r="B9" s="110"/>
      <c r="C9" s="90" t="s">
        <v>114</v>
      </c>
      <c r="D9" s="14"/>
      <c r="E9" s="14"/>
      <c r="F9" s="14"/>
      <c r="G9" s="15"/>
      <c r="H9" s="25"/>
      <c r="I9" s="25"/>
      <c r="J9" s="111"/>
      <c r="K9" s="121"/>
    </row>
    <row r="10" spans="2:11" ht="12.75">
      <c r="B10" s="110"/>
      <c r="C10" s="91"/>
      <c r="D10" s="14"/>
      <c r="E10" s="14"/>
      <c r="F10" s="14"/>
      <c r="G10" s="15"/>
      <c r="H10" s="27"/>
      <c r="I10" s="25"/>
      <c r="J10" s="111"/>
      <c r="K10" s="121"/>
    </row>
    <row r="11" spans="2:11" ht="12.75">
      <c r="B11" s="110"/>
      <c r="C11" s="90" t="s">
        <v>108</v>
      </c>
      <c r="D11" s="14"/>
      <c r="E11" s="14"/>
      <c r="F11" s="14"/>
      <c r="G11" s="15"/>
      <c r="H11" s="25"/>
      <c r="I11" s="25"/>
      <c r="J11" s="111"/>
      <c r="K11" s="121"/>
    </row>
    <row r="12" spans="2:11" ht="12.75">
      <c r="B12" s="110"/>
      <c r="C12" s="90"/>
      <c r="D12" s="14"/>
      <c r="E12" s="14"/>
      <c r="F12" s="14"/>
      <c r="G12" s="15"/>
      <c r="H12" s="25"/>
      <c r="I12" s="25"/>
      <c r="J12" s="111"/>
      <c r="K12" s="121"/>
    </row>
    <row r="13" spans="2:11" ht="12.75">
      <c r="B13" s="110"/>
      <c r="C13" s="90" t="s">
        <v>26</v>
      </c>
      <c r="D13" s="14"/>
      <c r="E13" s="14"/>
      <c r="F13" s="14"/>
      <c r="G13" s="15"/>
      <c r="H13" s="25"/>
      <c r="I13" s="25"/>
      <c r="J13" s="111"/>
      <c r="K13" s="121"/>
    </row>
    <row r="14" spans="2:11" ht="13.5" thickBot="1">
      <c r="B14" s="110"/>
      <c r="C14" s="92"/>
      <c r="D14" s="18"/>
      <c r="E14" s="18"/>
      <c r="F14" s="18"/>
      <c r="G14" s="19"/>
      <c r="H14" s="25"/>
      <c r="I14" s="25"/>
      <c r="J14" s="111"/>
      <c r="K14" s="121"/>
    </row>
    <row r="15" spans="2:11" ht="12.75">
      <c r="B15" s="110"/>
      <c r="C15" s="25"/>
      <c r="D15" s="25"/>
      <c r="E15" s="25"/>
      <c r="F15" s="25"/>
      <c r="G15" s="25"/>
      <c r="H15" s="25"/>
      <c r="I15" s="25"/>
      <c r="J15" s="111"/>
      <c r="K15" s="121"/>
    </row>
    <row r="16" spans="2:11" ht="12.75">
      <c r="B16" s="110"/>
      <c r="C16" s="38" t="s">
        <v>29</v>
      </c>
      <c r="D16" s="25"/>
      <c r="E16" s="25"/>
      <c r="F16" s="25"/>
      <c r="G16" s="25"/>
      <c r="H16" s="25"/>
      <c r="I16" s="25"/>
      <c r="J16" s="111"/>
      <c r="K16" s="121"/>
    </row>
    <row r="17" spans="2:11" ht="12.75">
      <c r="B17" s="110"/>
      <c r="C17" s="36" t="s">
        <v>0</v>
      </c>
      <c r="D17" s="37"/>
      <c r="E17" s="141">
        <v>3</v>
      </c>
      <c r="F17" s="35" t="s">
        <v>31</v>
      </c>
      <c r="G17" s="31" t="s">
        <v>42</v>
      </c>
      <c r="H17" s="25"/>
      <c r="I17" s="25"/>
      <c r="J17" s="111"/>
      <c r="K17" s="121"/>
    </row>
    <row r="18" spans="2:11" ht="12.75">
      <c r="B18" s="110"/>
      <c r="C18" s="36" t="s">
        <v>8</v>
      </c>
      <c r="D18" s="37"/>
      <c r="E18" s="141">
        <v>3</v>
      </c>
      <c r="F18" s="35" t="s">
        <v>32</v>
      </c>
      <c r="G18" s="31" t="s">
        <v>35</v>
      </c>
      <c r="H18" s="25"/>
      <c r="I18" s="25"/>
      <c r="J18" s="111"/>
      <c r="K18" s="121"/>
    </row>
    <row r="19" spans="2:11" ht="12.75">
      <c r="B19" s="110"/>
      <c r="C19" s="36" t="s">
        <v>20</v>
      </c>
      <c r="D19" s="37"/>
      <c r="E19" s="141">
        <v>3</v>
      </c>
      <c r="F19" s="35" t="s">
        <v>32</v>
      </c>
      <c r="G19" s="31" t="s">
        <v>35</v>
      </c>
      <c r="H19" s="25"/>
      <c r="I19" s="25"/>
      <c r="J19" s="111"/>
      <c r="K19" s="121"/>
    </row>
    <row r="20" spans="2:11" ht="12.75">
      <c r="B20" s="110"/>
      <c r="C20" s="36" t="s">
        <v>47</v>
      </c>
      <c r="D20" s="37"/>
      <c r="E20" s="141">
        <v>3</v>
      </c>
      <c r="F20" s="35" t="s">
        <v>32</v>
      </c>
      <c r="G20" s="31" t="s">
        <v>35</v>
      </c>
      <c r="H20" s="25"/>
      <c r="I20" s="25"/>
      <c r="J20" s="111"/>
      <c r="K20" s="121"/>
    </row>
    <row r="21" spans="2:11" ht="12.75">
      <c r="B21" s="110"/>
      <c r="C21" s="36" t="s">
        <v>46</v>
      </c>
      <c r="D21" s="37"/>
      <c r="E21" s="141">
        <v>3</v>
      </c>
      <c r="F21" s="35" t="s">
        <v>32</v>
      </c>
      <c r="G21" s="31" t="s">
        <v>35</v>
      </c>
      <c r="H21" s="25"/>
      <c r="I21" s="25"/>
      <c r="J21" s="25"/>
      <c r="K21" s="121"/>
    </row>
    <row r="22" spans="2:11" ht="12.75">
      <c r="B22" s="110"/>
      <c r="C22" s="36" t="s">
        <v>95</v>
      </c>
      <c r="D22" s="37"/>
      <c r="E22" s="141">
        <v>45</v>
      </c>
      <c r="F22" s="35" t="s">
        <v>30</v>
      </c>
      <c r="G22" s="31" t="s">
        <v>36</v>
      </c>
      <c r="H22" s="25"/>
      <c r="I22" s="25"/>
      <c r="J22" s="25"/>
      <c r="K22" s="121"/>
    </row>
    <row r="23" spans="2:11" ht="12.75">
      <c r="B23" s="110"/>
      <c r="C23" s="36" t="s">
        <v>97</v>
      </c>
      <c r="D23" s="37"/>
      <c r="E23" s="141">
        <v>30</v>
      </c>
      <c r="F23" s="35" t="s">
        <v>30</v>
      </c>
      <c r="G23" s="31" t="s">
        <v>36</v>
      </c>
      <c r="H23" s="25"/>
      <c r="I23" s="25"/>
      <c r="J23" s="25"/>
      <c r="K23" s="121"/>
    </row>
    <row r="24" spans="2:11" ht="12.75">
      <c r="B24" s="110"/>
      <c r="C24" s="36" t="s">
        <v>15</v>
      </c>
      <c r="D24" s="37"/>
      <c r="E24" s="141">
        <v>5</v>
      </c>
      <c r="F24" s="35" t="s">
        <v>33</v>
      </c>
      <c r="G24" s="31" t="s">
        <v>37</v>
      </c>
      <c r="H24" s="25"/>
      <c r="I24" s="25"/>
      <c r="J24" s="25"/>
      <c r="K24" s="121"/>
    </row>
    <row r="25" spans="2:11" ht="12.75" customHeight="1">
      <c r="B25" s="110"/>
      <c r="C25" s="170" t="s">
        <v>84</v>
      </c>
      <c r="D25" s="171"/>
      <c r="E25" s="141">
        <v>30</v>
      </c>
      <c r="F25" s="35" t="s">
        <v>154</v>
      </c>
      <c r="G25" s="31" t="s">
        <v>150</v>
      </c>
      <c r="H25" s="25"/>
      <c r="I25" s="25"/>
      <c r="J25" s="25"/>
      <c r="K25" s="121"/>
    </row>
    <row r="26" spans="2:11" ht="12.75" customHeight="1">
      <c r="B26" s="110"/>
      <c r="C26" s="172" t="s">
        <v>86</v>
      </c>
      <c r="D26" s="172"/>
      <c r="E26" s="141">
        <v>30</v>
      </c>
      <c r="F26" s="35" t="s">
        <v>154</v>
      </c>
      <c r="G26" s="31" t="s">
        <v>150</v>
      </c>
      <c r="H26" s="25"/>
      <c r="I26" s="25"/>
      <c r="J26" s="25"/>
      <c r="K26" s="121"/>
    </row>
    <row r="27" spans="2:11" ht="12.75" customHeight="1">
      <c r="B27" s="110"/>
      <c r="C27" s="105" t="s">
        <v>88</v>
      </c>
      <c r="D27" s="105"/>
      <c r="E27" s="141">
        <v>30</v>
      </c>
      <c r="F27" s="35" t="s">
        <v>154</v>
      </c>
      <c r="G27" s="31" t="s">
        <v>150</v>
      </c>
      <c r="H27" s="25"/>
      <c r="I27" s="25"/>
      <c r="J27" s="25"/>
      <c r="K27" s="121"/>
    </row>
    <row r="28" spans="2:11" ht="12.75" customHeight="1">
      <c r="B28" s="110"/>
      <c r="C28" s="105" t="s">
        <v>90</v>
      </c>
      <c r="D28" s="105"/>
      <c r="E28" s="141">
        <v>2.5</v>
      </c>
      <c r="F28" s="35" t="s">
        <v>32</v>
      </c>
      <c r="G28" s="31" t="s">
        <v>35</v>
      </c>
      <c r="H28" s="25"/>
      <c r="I28" s="25"/>
      <c r="J28" s="25"/>
      <c r="K28" s="121"/>
    </row>
    <row r="29" spans="2:11" ht="12.75" customHeight="1">
      <c r="B29" s="110"/>
      <c r="C29" s="36" t="s">
        <v>17</v>
      </c>
      <c r="D29" s="37"/>
      <c r="E29" s="141">
        <v>21.6</v>
      </c>
      <c r="F29" s="35" t="s">
        <v>34</v>
      </c>
      <c r="G29" s="31" t="s">
        <v>36</v>
      </c>
      <c r="H29" s="25"/>
      <c r="I29" s="25"/>
      <c r="J29" s="25"/>
      <c r="K29" s="121"/>
    </row>
    <row r="30" spans="2:11" ht="13.5" thickBot="1">
      <c r="B30" s="112"/>
      <c r="C30" s="113" t="s">
        <v>27</v>
      </c>
      <c r="D30" s="113"/>
      <c r="E30" s="114">
        <v>30</v>
      </c>
      <c r="F30" s="115" t="s">
        <v>30</v>
      </c>
      <c r="G30" s="113" t="s">
        <v>36</v>
      </c>
      <c r="H30" s="116"/>
      <c r="I30" s="116"/>
      <c r="J30" s="116"/>
      <c r="K30" s="122"/>
    </row>
    <row r="31" spans="3:7" ht="13.5" thickTop="1">
      <c r="C31" s="50" t="s">
        <v>93</v>
      </c>
      <c r="D31" s="50"/>
      <c r="E31" s="50">
        <v>1</v>
      </c>
      <c r="F31" s="50" t="s">
        <v>35</v>
      </c>
      <c r="G31" s="50" t="s">
        <v>35</v>
      </c>
    </row>
    <row r="32" spans="3:7" ht="12.75">
      <c r="C32" s="50" t="s">
        <v>94</v>
      </c>
      <c r="D32" s="50"/>
      <c r="E32" s="51">
        <v>1</v>
      </c>
      <c r="F32" s="50" t="s">
        <v>35</v>
      </c>
      <c r="G32" s="50" t="s">
        <v>35</v>
      </c>
    </row>
    <row r="33" spans="3:7" ht="12.75">
      <c r="C33" s="50" t="s">
        <v>81</v>
      </c>
      <c r="D33" s="50"/>
      <c r="E33" s="51">
        <v>1</v>
      </c>
      <c r="F33" s="50" t="s">
        <v>35</v>
      </c>
      <c r="G33" s="50" t="s">
        <v>35</v>
      </c>
    </row>
    <row r="34" spans="3:7" ht="12.75">
      <c r="C34" s="50" t="s">
        <v>82</v>
      </c>
      <c r="D34" s="50"/>
      <c r="E34" s="51">
        <v>1</v>
      </c>
      <c r="F34" s="50" t="s">
        <v>35</v>
      </c>
      <c r="G34" s="50" t="s">
        <v>35</v>
      </c>
    </row>
    <row r="35" spans="3:7" ht="12.75">
      <c r="C35" s="50" t="s">
        <v>99</v>
      </c>
      <c r="D35" s="50"/>
      <c r="E35" s="51">
        <v>1</v>
      </c>
      <c r="F35" s="50" t="s">
        <v>35</v>
      </c>
      <c r="G35" s="50" t="s">
        <v>35</v>
      </c>
    </row>
    <row r="36" spans="3:7" ht="12.75">
      <c r="C36" s="50" t="s">
        <v>100</v>
      </c>
      <c r="D36" s="50"/>
      <c r="E36" s="51">
        <v>1</v>
      </c>
      <c r="F36" s="50" t="s">
        <v>35</v>
      </c>
      <c r="G36" s="50" t="s">
        <v>35</v>
      </c>
    </row>
    <row r="37" spans="3:7" ht="12.75">
      <c r="C37" s="50" t="s">
        <v>101</v>
      </c>
      <c r="D37" s="50"/>
      <c r="E37" s="51">
        <v>1</v>
      </c>
      <c r="F37" s="50" t="s">
        <v>35</v>
      </c>
      <c r="G37" s="50" t="s">
        <v>35</v>
      </c>
    </row>
    <row r="38" spans="3:7" ht="12.75">
      <c r="C38" s="50" t="s">
        <v>96</v>
      </c>
      <c r="D38" s="50"/>
      <c r="E38" s="51">
        <v>1</v>
      </c>
      <c r="F38" s="50" t="s">
        <v>98</v>
      </c>
      <c r="G38" s="50" t="s">
        <v>98</v>
      </c>
    </row>
    <row r="39" ht="12.75">
      <c r="C39" s="98"/>
    </row>
    <row r="40" ht="12.75">
      <c r="C40" s="98"/>
    </row>
    <row r="41" ht="12.75">
      <c r="C41" s="98"/>
    </row>
    <row r="42" ht="12.75">
      <c r="C42" s="98"/>
    </row>
    <row r="43" ht="12.75">
      <c r="C43" s="98"/>
    </row>
    <row r="44" ht="12.75">
      <c r="C44" s="98"/>
    </row>
    <row r="45" ht="12.75">
      <c r="C45" s="98"/>
    </row>
    <row r="46" ht="12.75">
      <c r="C46" s="98"/>
    </row>
    <row r="47" ht="12.75">
      <c r="C47" s="98"/>
    </row>
    <row r="48" ht="12.75">
      <c r="C48" s="98"/>
    </row>
    <row r="49" ht="12.75">
      <c r="C49" s="98"/>
    </row>
    <row r="50" ht="12.75">
      <c r="C50" s="98"/>
    </row>
    <row r="51" ht="12.75">
      <c r="C51" s="98"/>
    </row>
    <row r="52" ht="12.75">
      <c r="C52" s="98"/>
    </row>
    <row r="53" ht="12.75">
      <c r="C53" s="98"/>
    </row>
    <row r="54" ht="12.75">
      <c r="C54" s="98"/>
    </row>
    <row r="55" ht="12.75">
      <c r="C55" s="98"/>
    </row>
    <row r="56" ht="12.75">
      <c r="C56" s="98"/>
    </row>
    <row r="57" ht="12.75">
      <c r="C57" s="98"/>
    </row>
    <row r="58" ht="12.75">
      <c r="C58" s="98"/>
    </row>
    <row r="59" ht="12.75">
      <c r="C59" s="98"/>
    </row>
    <row r="60" ht="12.75">
      <c r="C60" s="98"/>
    </row>
    <row r="61" ht="12.75">
      <c r="C61" s="98"/>
    </row>
    <row r="62" ht="12.75">
      <c r="C62" s="98"/>
    </row>
    <row r="63" ht="12.75">
      <c r="C63" s="98"/>
    </row>
    <row r="64" ht="12.75">
      <c r="C64" s="98"/>
    </row>
    <row r="65" ht="12.75">
      <c r="C65" s="98"/>
    </row>
    <row r="66" ht="12.75">
      <c r="C66" s="98"/>
    </row>
    <row r="67" ht="12.75">
      <c r="C67" s="98"/>
    </row>
    <row r="68" ht="12.75">
      <c r="C68" s="98"/>
    </row>
    <row r="69" ht="12.75">
      <c r="C69" s="98"/>
    </row>
    <row r="70" ht="12.75">
      <c r="C70" s="98"/>
    </row>
    <row r="71" ht="12.75">
      <c r="C71" s="98"/>
    </row>
    <row r="72" ht="12.75">
      <c r="C72" s="98"/>
    </row>
    <row r="73" ht="12.75">
      <c r="C73" s="98"/>
    </row>
    <row r="74" ht="12.75">
      <c r="C74" s="98"/>
    </row>
    <row r="75" ht="12.75">
      <c r="C75" s="98"/>
    </row>
    <row r="76" ht="12.75">
      <c r="C76" s="98"/>
    </row>
    <row r="77" ht="12.75">
      <c r="C77" s="98"/>
    </row>
    <row r="78" ht="12.75">
      <c r="C78" s="98"/>
    </row>
    <row r="79" ht="12.75">
      <c r="C79" s="98"/>
    </row>
    <row r="80" ht="12.75">
      <c r="C80" s="98"/>
    </row>
    <row r="81" ht="12.75">
      <c r="C81" s="98"/>
    </row>
    <row r="82" ht="12.75">
      <c r="C82" s="98"/>
    </row>
    <row r="83" ht="12.75">
      <c r="C83" s="98"/>
    </row>
    <row r="84" ht="12.75">
      <c r="C84" s="98"/>
    </row>
    <row r="85" ht="12.75">
      <c r="C85" s="98"/>
    </row>
    <row r="86" ht="12.75">
      <c r="C86" s="98"/>
    </row>
    <row r="87" ht="12.75">
      <c r="C87" s="98"/>
    </row>
    <row r="88" ht="12.75">
      <c r="C88" s="98"/>
    </row>
    <row r="89" ht="12.75">
      <c r="C89" s="98"/>
    </row>
    <row r="90" ht="12.75">
      <c r="C90" s="98"/>
    </row>
    <row r="91" ht="12.75">
      <c r="C91" s="98"/>
    </row>
    <row r="92" ht="12.75">
      <c r="C92" s="98"/>
    </row>
    <row r="93" ht="12.75">
      <c r="C93" s="98"/>
    </row>
    <row r="94" ht="12.75">
      <c r="C94" s="98"/>
    </row>
    <row r="95" ht="12.75">
      <c r="C95" s="98"/>
    </row>
    <row r="96" ht="12.75">
      <c r="C96" s="98"/>
    </row>
    <row r="97" ht="12.75">
      <c r="C97" s="98"/>
    </row>
    <row r="98" ht="12.75">
      <c r="C98" s="98"/>
    </row>
    <row r="99" ht="12.75">
      <c r="C99" s="98"/>
    </row>
    <row r="100" ht="12.75">
      <c r="C100" s="98"/>
    </row>
    <row r="101" ht="12.75">
      <c r="C101" s="98"/>
    </row>
    <row r="102" ht="12.75">
      <c r="C102" s="98"/>
    </row>
    <row r="103" ht="12.75">
      <c r="C103" s="98"/>
    </row>
    <row r="104" ht="12.75">
      <c r="C104" s="98"/>
    </row>
    <row r="105" ht="12.75">
      <c r="C105" s="98"/>
    </row>
    <row r="106" ht="12.75">
      <c r="C106" s="98"/>
    </row>
    <row r="107" ht="12.75">
      <c r="C107" s="98"/>
    </row>
    <row r="108" ht="12.75">
      <c r="C108" s="98"/>
    </row>
    <row r="109" ht="12.75">
      <c r="C109" s="98"/>
    </row>
    <row r="110" ht="12.75">
      <c r="C110" s="98"/>
    </row>
    <row r="111" ht="12.75">
      <c r="C111" s="98"/>
    </row>
    <row r="112" ht="12.75">
      <c r="C112" s="98"/>
    </row>
    <row r="113" ht="12.75">
      <c r="C113" s="98"/>
    </row>
    <row r="114" ht="12.75">
      <c r="C114" s="98"/>
    </row>
    <row r="115" ht="12.75">
      <c r="C115" s="98"/>
    </row>
    <row r="116" ht="12.75">
      <c r="C116" s="98"/>
    </row>
    <row r="117" ht="12.75">
      <c r="C117" s="98"/>
    </row>
    <row r="118" ht="12.75">
      <c r="C118" s="98"/>
    </row>
    <row r="119" ht="12.75">
      <c r="C119" s="98"/>
    </row>
    <row r="120" ht="12.75">
      <c r="C120" s="98"/>
    </row>
    <row r="121" ht="12.75">
      <c r="C121" s="98"/>
    </row>
    <row r="122" ht="12.75">
      <c r="C122" s="98"/>
    </row>
    <row r="123" ht="12.75">
      <c r="C123" s="98"/>
    </row>
    <row r="124" ht="12.75">
      <c r="C124" s="98"/>
    </row>
    <row r="125" ht="12.75">
      <c r="C125" s="98"/>
    </row>
    <row r="126" ht="12.75">
      <c r="C126" s="98"/>
    </row>
    <row r="127" ht="12.75">
      <c r="C127" s="98"/>
    </row>
    <row r="128" ht="12.75">
      <c r="C128" s="98"/>
    </row>
    <row r="129" ht="12.75">
      <c r="C129" s="98"/>
    </row>
    <row r="130" ht="12.75">
      <c r="C130" s="98"/>
    </row>
    <row r="131" ht="12.75">
      <c r="C131" s="98"/>
    </row>
    <row r="132" ht="12.75">
      <c r="C132" s="98"/>
    </row>
    <row r="133" ht="12.75">
      <c r="C133" s="98"/>
    </row>
    <row r="134" ht="12.75">
      <c r="C134" s="98"/>
    </row>
    <row r="135" ht="12.75">
      <c r="C135" s="98"/>
    </row>
    <row r="136" ht="12.75">
      <c r="C136" s="98"/>
    </row>
    <row r="137" ht="12.75">
      <c r="C137" s="98"/>
    </row>
    <row r="138" ht="12.75">
      <c r="C138" s="98"/>
    </row>
    <row r="139" ht="12.75">
      <c r="C139" s="98"/>
    </row>
    <row r="140" ht="12.75">
      <c r="C140" s="98"/>
    </row>
    <row r="141" ht="12.75">
      <c r="C141" s="98"/>
    </row>
    <row r="142" ht="12.75">
      <c r="C142" s="98"/>
    </row>
    <row r="143" ht="12.75">
      <c r="C143" s="98"/>
    </row>
    <row r="144" ht="12.75">
      <c r="C144" s="98"/>
    </row>
    <row r="145" ht="12.75">
      <c r="C145" s="98"/>
    </row>
    <row r="146" ht="12.75">
      <c r="C146" s="98"/>
    </row>
    <row r="147" ht="12.75">
      <c r="C147" s="98"/>
    </row>
    <row r="148" ht="12.75">
      <c r="C148" s="98"/>
    </row>
    <row r="149" ht="12.75">
      <c r="C149" s="98"/>
    </row>
    <row r="150" ht="12.75">
      <c r="C150" s="98"/>
    </row>
    <row r="151" ht="12.75">
      <c r="C151" s="98"/>
    </row>
    <row r="152" ht="12.75">
      <c r="C152" s="98"/>
    </row>
    <row r="153" ht="12.75">
      <c r="C153" s="98"/>
    </row>
    <row r="154" ht="12.75">
      <c r="C154" s="98"/>
    </row>
    <row r="155" ht="12.75">
      <c r="C155" s="98"/>
    </row>
    <row r="156" ht="12.75">
      <c r="C156" s="98"/>
    </row>
    <row r="157" ht="12.75">
      <c r="C157" s="98"/>
    </row>
    <row r="158" ht="12.75">
      <c r="C158" s="98"/>
    </row>
    <row r="159" ht="12.75">
      <c r="C159" s="98"/>
    </row>
    <row r="160" ht="12.75">
      <c r="C160" s="98"/>
    </row>
    <row r="161" ht="12.75">
      <c r="C161" s="98"/>
    </row>
    <row r="162" ht="12.75">
      <c r="C162" s="98"/>
    </row>
    <row r="163" ht="12.75">
      <c r="C163" s="98"/>
    </row>
    <row r="164" ht="12.75">
      <c r="C164" s="98"/>
    </row>
    <row r="165" ht="12.75">
      <c r="C165" s="98"/>
    </row>
    <row r="166" ht="12.75">
      <c r="C166" s="98"/>
    </row>
    <row r="167" ht="12.75">
      <c r="C167" s="98"/>
    </row>
    <row r="168" ht="12.75">
      <c r="C168" s="98"/>
    </row>
    <row r="169" ht="12.75">
      <c r="C169" s="98"/>
    </row>
    <row r="170" ht="12.75">
      <c r="C170" s="98"/>
    </row>
    <row r="171" ht="12.75">
      <c r="C171" s="98"/>
    </row>
    <row r="172" ht="12.75">
      <c r="C172" s="98"/>
    </row>
    <row r="173" ht="12.75">
      <c r="C173" s="98"/>
    </row>
    <row r="174" ht="12.75">
      <c r="C174" s="98"/>
    </row>
    <row r="175" ht="12.75">
      <c r="C175" s="98"/>
    </row>
    <row r="176" ht="12.75">
      <c r="C176" s="98"/>
    </row>
    <row r="177" ht="12.75">
      <c r="C177" s="98"/>
    </row>
    <row r="178" ht="12.75">
      <c r="C178" s="98"/>
    </row>
    <row r="179" ht="12.75">
      <c r="C179" s="98"/>
    </row>
    <row r="180" ht="12.75">
      <c r="C180" s="98"/>
    </row>
    <row r="181" ht="12.75">
      <c r="C181" s="98"/>
    </row>
    <row r="182" ht="12.75">
      <c r="C182" s="98"/>
    </row>
    <row r="183" ht="12.75">
      <c r="C183" s="98"/>
    </row>
    <row r="184" ht="12.75">
      <c r="C184" s="98"/>
    </row>
    <row r="185" ht="12.75">
      <c r="C185" s="98"/>
    </row>
    <row r="186" ht="12.75">
      <c r="C186" s="98"/>
    </row>
    <row r="187" ht="12.75">
      <c r="C187" s="98"/>
    </row>
    <row r="188" ht="12.75">
      <c r="C188" s="98"/>
    </row>
    <row r="189" ht="12.75">
      <c r="C189" s="98"/>
    </row>
    <row r="190" ht="12.75">
      <c r="C190" s="98"/>
    </row>
    <row r="191" ht="12.75">
      <c r="C191" s="98"/>
    </row>
    <row r="192" ht="12.75">
      <c r="C192" s="98"/>
    </row>
    <row r="193" ht="12.75">
      <c r="C193" s="98"/>
    </row>
    <row r="194" ht="12.75">
      <c r="C194" s="98"/>
    </row>
    <row r="195" ht="12.75">
      <c r="C195" s="98"/>
    </row>
    <row r="196" ht="12.75">
      <c r="C196" s="98"/>
    </row>
    <row r="197" ht="12.75">
      <c r="C197" s="98"/>
    </row>
    <row r="198" ht="12.75">
      <c r="C198" s="98"/>
    </row>
    <row r="199" ht="12.75">
      <c r="C199" s="98"/>
    </row>
    <row r="200" ht="12.75">
      <c r="C200" s="98"/>
    </row>
    <row r="201" ht="12.75">
      <c r="C201" s="98"/>
    </row>
    <row r="202" ht="12.75">
      <c r="C202" s="98"/>
    </row>
    <row r="203" ht="12.75">
      <c r="C203" s="98"/>
    </row>
    <row r="204" ht="12.75">
      <c r="C204" s="98"/>
    </row>
    <row r="205" ht="12.75">
      <c r="C205" s="98"/>
    </row>
    <row r="206" ht="12.75">
      <c r="C206" s="98"/>
    </row>
    <row r="207" ht="12.75">
      <c r="C207" s="98"/>
    </row>
    <row r="208" ht="12.75">
      <c r="C208" s="98"/>
    </row>
    <row r="209" ht="12.75">
      <c r="C209" s="98"/>
    </row>
    <row r="210" ht="12.75">
      <c r="C210" s="98"/>
    </row>
    <row r="211" ht="12.75">
      <c r="C211" s="98"/>
    </row>
    <row r="212" ht="12.75">
      <c r="C212" s="98"/>
    </row>
    <row r="213" ht="12.75">
      <c r="C213" s="98"/>
    </row>
    <row r="214" ht="12.75">
      <c r="C214" s="98"/>
    </row>
    <row r="215" ht="12.75">
      <c r="C215" s="98"/>
    </row>
    <row r="216" ht="12.75">
      <c r="C216" s="98"/>
    </row>
    <row r="217" ht="12.75">
      <c r="C217" s="98"/>
    </row>
    <row r="218" ht="12.75">
      <c r="C218" s="98"/>
    </row>
    <row r="219" ht="12.75">
      <c r="C219" s="98"/>
    </row>
    <row r="220" ht="12.75">
      <c r="C220" s="98"/>
    </row>
    <row r="221" ht="12.75">
      <c r="C221" s="98"/>
    </row>
    <row r="222" ht="12.75">
      <c r="C222" s="98"/>
    </row>
    <row r="223" ht="12.75">
      <c r="C223" s="98"/>
    </row>
    <row r="224" ht="12.75">
      <c r="C224" s="98"/>
    </row>
    <row r="225" ht="12.75">
      <c r="C225" s="98"/>
    </row>
    <row r="226" ht="12.75">
      <c r="C226" s="98"/>
    </row>
    <row r="227" ht="12.75">
      <c r="C227" s="98"/>
    </row>
    <row r="228" ht="12.75">
      <c r="C228" s="98"/>
    </row>
    <row r="229" ht="12.75">
      <c r="C229" s="98"/>
    </row>
    <row r="230" ht="12.75">
      <c r="C230" s="98"/>
    </row>
    <row r="231" ht="12.75">
      <c r="C231" s="98"/>
    </row>
    <row r="232" ht="12.75">
      <c r="C232" s="98"/>
    </row>
    <row r="233" ht="12.75">
      <c r="C233" s="98"/>
    </row>
    <row r="234" ht="12.75">
      <c r="C234" s="98"/>
    </row>
    <row r="235" ht="12.75">
      <c r="C235" s="98"/>
    </row>
    <row r="236" ht="12.75">
      <c r="C236" s="98"/>
    </row>
    <row r="237" ht="12.75">
      <c r="C237" s="98"/>
    </row>
    <row r="238" ht="12.75">
      <c r="C238" s="98"/>
    </row>
    <row r="239" ht="12.75">
      <c r="C239" s="98"/>
    </row>
    <row r="240" ht="12.75">
      <c r="C240" s="98"/>
    </row>
    <row r="241" ht="12.75">
      <c r="C241" s="98"/>
    </row>
    <row r="242" ht="12.75">
      <c r="C242" s="98"/>
    </row>
    <row r="243" ht="12.75">
      <c r="C243" s="98"/>
    </row>
    <row r="244" ht="12.75">
      <c r="C244" s="98"/>
    </row>
    <row r="245" ht="12.75">
      <c r="C245" s="98"/>
    </row>
    <row r="246" ht="12.75">
      <c r="C246" s="98"/>
    </row>
    <row r="247" ht="12.75">
      <c r="C247" s="98"/>
    </row>
    <row r="248" ht="12.75">
      <c r="C248" s="98"/>
    </row>
    <row r="249" ht="12.75">
      <c r="C249" s="98"/>
    </row>
    <row r="250" ht="12.75">
      <c r="C250" s="98"/>
    </row>
    <row r="251" ht="12.75">
      <c r="C251" s="98"/>
    </row>
    <row r="252" ht="12.75">
      <c r="C252" s="98"/>
    </row>
    <row r="253" ht="12.75">
      <c r="C253" s="98"/>
    </row>
    <row r="254" ht="12.75">
      <c r="C254" s="98"/>
    </row>
    <row r="255" ht="12.75">
      <c r="C255" s="98"/>
    </row>
    <row r="256" ht="12.75">
      <c r="C256" s="98"/>
    </row>
    <row r="257" ht="12.75">
      <c r="C257" s="98"/>
    </row>
    <row r="258" ht="12.75">
      <c r="C258" s="98"/>
    </row>
    <row r="259" ht="12.75">
      <c r="C259" s="98"/>
    </row>
    <row r="260" ht="12.75">
      <c r="C260" s="98"/>
    </row>
    <row r="261" ht="12.75">
      <c r="C261" s="98"/>
    </row>
    <row r="262" ht="12.75">
      <c r="C262" s="98"/>
    </row>
    <row r="263" ht="12.75">
      <c r="C263" s="98"/>
    </row>
    <row r="264" ht="12.75">
      <c r="C264" s="98"/>
    </row>
    <row r="265" ht="12.75">
      <c r="C265" s="98"/>
    </row>
    <row r="266" ht="12.75">
      <c r="C266" s="98"/>
    </row>
    <row r="267" ht="12.75">
      <c r="C267" s="98"/>
    </row>
    <row r="268" ht="12.75">
      <c r="C268" s="98"/>
    </row>
    <row r="269" ht="12.75">
      <c r="C269" s="98"/>
    </row>
    <row r="270" ht="12.75">
      <c r="C270" s="98"/>
    </row>
    <row r="271" ht="12.75">
      <c r="C271" s="98"/>
    </row>
    <row r="272" ht="12.75">
      <c r="C272" s="98"/>
    </row>
    <row r="273" ht="12.75">
      <c r="C273" s="98"/>
    </row>
    <row r="274" ht="12.75">
      <c r="C274" s="98"/>
    </row>
    <row r="275" ht="12.75">
      <c r="C275" s="98"/>
    </row>
    <row r="276" ht="12.75">
      <c r="C276" s="98"/>
    </row>
    <row r="277" ht="12.75">
      <c r="C277" s="98"/>
    </row>
    <row r="278" ht="12.75">
      <c r="C278" s="98"/>
    </row>
    <row r="279" ht="12.75">
      <c r="C279" s="98"/>
    </row>
    <row r="280" ht="12.75">
      <c r="C280" s="98"/>
    </row>
    <row r="281" ht="12.75">
      <c r="C281" s="98"/>
    </row>
    <row r="282" ht="12.75">
      <c r="C282" s="98"/>
    </row>
    <row r="283" ht="12.75">
      <c r="C283" s="98"/>
    </row>
    <row r="284" ht="12.75">
      <c r="C284" s="98"/>
    </row>
    <row r="285" ht="12.75">
      <c r="C285" s="98"/>
    </row>
    <row r="286" ht="12.75">
      <c r="C286" s="98"/>
    </row>
    <row r="287" ht="12.75">
      <c r="C287" s="98"/>
    </row>
    <row r="288" ht="12.75">
      <c r="C288" s="98"/>
    </row>
    <row r="289" ht="12.75">
      <c r="C289" s="98"/>
    </row>
    <row r="290" ht="12.75">
      <c r="C290" s="98"/>
    </row>
    <row r="291" ht="12.75">
      <c r="C291" s="98"/>
    </row>
    <row r="292" ht="12.75">
      <c r="C292" s="98"/>
    </row>
    <row r="293" ht="12.75">
      <c r="C293" s="98"/>
    </row>
    <row r="294" ht="12.75">
      <c r="C294" s="98"/>
    </row>
    <row r="295" ht="12.75">
      <c r="C295" s="98"/>
    </row>
    <row r="296" ht="12.75">
      <c r="C296" s="98"/>
    </row>
    <row r="297" ht="12.75">
      <c r="C297" s="98"/>
    </row>
    <row r="298" ht="12.75">
      <c r="C298" s="98"/>
    </row>
    <row r="299" ht="12.75">
      <c r="C299" s="98"/>
    </row>
    <row r="300" ht="12.75">
      <c r="C300" s="98"/>
    </row>
    <row r="301" ht="12.75">
      <c r="C301" s="98"/>
    </row>
    <row r="302" ht="12.75">
      <c r="C302" s="98"/>
    </row>
    <row r="303" ht="12.75">
      <c r="C303" s="98"/>
    </row>
    <row r="304" ht="12.75">
      <c r="C304" s="98"/>
    </row>
    <row r="305" ht="12.75">
      <c r="C305" s="98"/>
    </row>
    <row r="306" ht="12.75">
      <c r="C306" s="98"/>
    </row>
    <row r="307" ht="12.75">
      <c r="C307" s="98"/>
    </row>
    <row r="308" ht="12.75">
      <c r="C308" s="98"/>
    </row>
    <row r="309" ht="12.75">
      <c r="C309" s="98"/>
    </row>
    <row r="310" ht="12.75">
      <c r="C310" s="98"/>
    </row>
    <row r="311" ht="12.75">
      <c r="C311" s="98"/>
    </row>
    <row r="312" ht="12.75">
      <c r="C312" s="98"/>
    </row>
    <row r="313" ht="12.75">
      <c r="C313" s="98"/>
    </row>
    <row r="314" ht="12.75">
      <c r="C314" s="98"/>
    </row>
    <row r="315" ht="12.75">
      <c r="C315" s="98"/>
    </row>
    <row r="316" ht="12.75">
      <c r="C316" s="98"/>
    </row>
    <row r="317" ht="12.75">
      <c r="C317" s="98"/>
    </row>
    <row r="318" ht="12.75">
      <c r="C318" s="98"/>
    </row>
    <row r="319" ht="12.75">
      <c r="C319" s="98"/>
    </row>
    <row r="320" ht="12.75">
      <c r="C320" s="98"/>
    </row>
    <row r="321" ht="12.75">
      <c r="C321" s="98"/>
    </row>
    <row r="322" ht="12.75">
      <c r="C322" s="98"/>
    </row>
    <row r="323" ht="12.75">
      <c r="C323" s="98"/>
    </row>
    <row r="324" ht="12.75">
      <c r="C324" s="98"/>
    </row>
    <row r="325" ht="12.75">
      <c r="C325" s="98"/>
    </row>
    <row r="326" ht="12.75">
      <c r="C326" s="98"/>
    </row>
    <row r="327" ht="12.75">
      <c r="C327" s="98"/>
    </row>
    <row r="328" ht="12.75">
      <c r="C328" s="98"/>
    </row>
    <row r="329" ht="12.75">
      <c r="C329" s="98"/>
    </row>
    <row r="330" ht="12.75">
      <c r="C330" s="98"/>
    </row>
    <row r="331" ht="12.75">
      <c r="C331" s="98"/>
    </row>
    <row r="332" ht="12.75">
      <c r="C332" s="98"/>
    </row>
    <row r="333" ht="12.75">
      <c r="C333" s="98"/>
    </row>
    <row r="334" ht="12.75">
      <c r="C334" s="98"/>
    </row>
    <row r="335" ht="12.75">
      <c r="C335" s="98"/>
    </row>
    <row r="336" ht="12.75">
      <c r="C336" s="98"/>
    </row>
    <row r="337" ht="12.75">
      <c r="C337" s="98"/>
    </row>
    <row r="338" ht="12.75">
      <c r="C338" s="98"/>
    </row>
    <row r="339" ht="12.75">
      <c r="C339" s="98"/>
    </row>
    <row r="340" ht="12.75">
      <c r="C340" s="98"/>
    </row>
    <row r="341" ht="12.75">
      <c r="C341" s="98"/>
    </row>
    <row r="342" ht="12.75">
      <c r="C342" s="98"/>
    </row>
    <row r="343" ht="12.75">
      <c r="C343" s="98"/>
    </row>
    <row r="344" ht="12.75">
      <c r="C344" s="98"/>
    </row>
    <row r="345" ht="12.75">
      <c r="C345" s="98"/>
    </row>
    <row r="346" ht="12.75">
      <c r="C346" s="98"/>
    </row>
    <row r="347" ht="12.75">
      <c r="C347" s="98"/>
    </row>
    <row r="348" ht="12.75">
      <c r="C348" s="98"/>
    </row>
    <row r="349" ht="12.75">
      <c r="C349" s="98"/>
    </row>
    <row r="350" ht="12.75">
      <c r="C350" s="98"/>
    </row>
    <row r="351" ht="12.75">
      <c r="C351" s="98"/>
    </row>
    <row r="352" ht="12.75">
      <c r="C352" s="98"/>
    </row>
    <row r="353" ht="12.75">
      <c r="C353" s="98"/>
    </row>
    <row r="354" ht="12.75">
      <c r="C354" s="98"/>
    </row>
    <row r="355" ht="12.75">
      <c r="C355" s="98"/>
    </row>
    <row r="356" ht="12.75">
      <c r="C356" s="98"/>
    </row>
    <row r="357" ht="12.75">
      <c r="C357" s="98"/>
    </row>
    <row r="358" ht="12.75">
      <c r="C358" s="98"/>
    </row>
    <row r="359" ht="12.75">
      <c r="C359" s="98"/>
    </row>
    <row r="360" ht="12.75">
      <c r="C360" s="98"/>
    </row>
    <row r="361" ht="12.75">
      <c r="C361" s="98"/>
    </row>
    <row r="362" ht="12.75">
      <c r="C362" s="98"/>
    </row>
    <row r="363" ht="12.75">
      <c r="C363" s="98"/>
    </row>
    <row r="364" ht="12.75">
      <c r="C364" s="98"/>
    </row>
    <row r="365" ht="12.75">
      <c r="C365" s="98"/>
    </row>
    <row r="366" ht="12.75">
      <c r="C366" s="98"/>
    </row>
    <row r="367" ht="12.75">
      <c r="C367" s="98"/>
    </row>
    <row r="368" ht="12.75">
      <c r="C368" s="98"/>
    </row>
    <row r="369" ht="12.75">
      <c r="C369" s="98"/>
    </row>
    <row r="370" ht="12.75">
      <c r="C370" s="98"/>
    </row>
    <row r="371" ht="12.75">
      <c r="C371" s="98"/>
    </row>
    <row r="372" ht="12.75">
      <c r="C372" s="98"/>
    </row>
    <row r="373" ht="12.75">
      <c r="C373" s="98"/>
    </row>
    <row r="374" ht="12.75">
      <c r="C374" s="98"/>
    </row>
    <row r="375" ht="12.75">
      <c r="C375" s="98"/>
    </row>
    <row r="376" ht="12.75">
      <c r="C376" s="98"/>
    </row>
    <row r="377" ht="12.75">
      <c r="C377" s="98"/>
    </row>
    <row r="378" ht="12.75">
      <c r="C378" s="98"/>
    </row>
    <row r="379" ht="12.75">
      <c r="C379" s="98"/>
    </row>
    <row r="380" ht="12.75">
      <c r="C380" s="98"/>
    </row>
    <row r="381" ht="12.75">
      <c r="C381" s="98"/>
    </row>
    <row r="382" ht="12.75">
      <c r="C382" s="98"/>
    </row>
    <row r="383" ht="12.75">
      <c r="C383" s="98"/>
    </row>
    <row r="384" ht="12.75">
      <c r="C384" s="98"/>
    </row>
    <row r="385" ht="12.75">
      <c r="C385" s="98"/>
    </row>
    <row r="386" ht="12.75">
      <c r="C386" s="98"/>
    </row>
    <row r="387" ht="12.75">
      <c r="C387" s="98"/>
    </row>
    <row r="388" ht="12.75">
      <c r="C388" s="98"/>
    </row>
    <row r="389" ht="12.75">
      <c r="C389" s="98"/>
    </row>
    <row r="390" ht="12.75">
      <c r="C390" s="98"/>
    </row>
    <row r="391" ht="12.75">
      <c r="C391" s="98"/>
    </row>
    <row r="392" ht="12.75">
      <c r="C392" s="98"/>
    </row>
    <row r="393" ht="12.75">
      <c r="C393" s="98"/>
    </row>
    <row r="394" ht="12.75">
      <c r="C394" s="98"/>
    </row>
    <row r="395" ht="12.75">
      <c r="C395" s="98"/>
    </row>
    <row r="396" ht="12.75">
      <c r="C396" s="98"/>
    </row>
    <row r="397" ht="12.75">
      <c r="C397" s="98"/>
    </row>
    <row r="398" ht="12.75">
      <c r="C398" s="98"/>
    </row>
    <row r="399" ht="12.75">
      <c r="C399" s="98"/>
    </row>
    <row r="400" ht="12.75">
      <c r="C400" s="98"/>
    </row>
    <row r="401" ht="12.75">
      <c r="C401" s="98"/>
    </row>
    <row r="402" ht="12.75">
      <c r="C402" s="98"/>
    </row>
    <row r="403" ht="12.75">
      <c r="C403" s="98"/>
    </row>
    <row r="404" ht="12.75">
      <c r="C404" s="98"/>
    </row>
    <row r="405" ht="12.75">
      <c r="C405" s="98"/>
    </row>
    <row r="406" ht="12.75">
      <c r="C406" s="98"/>
    </row>
    <row r="407" ht="12.75">
      <c r="C407" s="98"/>
    </row>
    <row r="408" ht="12.75">
      <c r="C408" s="98"/>
    </row>
    <row r="409" ht="12.75">
      <c r="C409" s="98"/>
    </row>
    <row r="410" ht="12.75">
      <c r="C410" s="98"/>
    </row>
    <row r="411" ht="12.75">
      <c r="C411" s="98"/>
    </row>
    <row r="412" ht="12.75">
      <c r="C412" s="98"/>
    </row>
    <row r="413" ht="12.75">
      <c r="C413" s="98"/>
    </row>
    <row r="414" ht="12.75">
      <c r="C414" s="98"/>
    </row>
    <row r="415" ht="12.75">
      <c r="C415" s="98"/>
    </row>
    <row r="416" ht="12.75">
      <c r="C416" s="98"/>
    </row>
    <row r="417" ht="12.75">
      <c r="C417" s="98"/>
    </row>
    <row r="418" ht="12.75">
      <c r="C418" s="98"/>
    </row>
    <row r="419" ht="12.75">
      <c r="C419" s="98"/>
    </row>
    <row r="420" ht="12.75">
      <c r="C420" s="98"/>
    </row>
    <row r="421" ht="12.75">
      <c r="C421" s="98"/>
    </row>
    <row r="422" ht="12.75">
      <c r="C422" s="98"/>
    </row>
    <row r="423" ht="12.75">
      <c r="C423" s="98"/>
    </row>
    <row r="424" ht="12.75">
      <c r="C424" s="98"/>
    </row>
    <row r="425" ht="12.75">
      <c r="C425" s="98"/>
    </row>
    <row r="426" ht="12.75">
      <c r="C426" s="98"/>
    </row>
    <row r="427" ht="12.75">
      <c r="C427" s="98"/>
    </row>
    <row r="428" ht="12.75">
      <c r="C428" s="98"/>
    </row>
    <row r="429" ht="12.75">
      <c r="C429" s="98"/>
    </row>
    <row r="430" ht="12.75">
      <c r="C430" s="98"/>
    </row>
    <row r="431" ht="12.75">
      <c r="C431" s="98"/>
    </row>
    <row r="432" ht="12.75">
      <c r="C432" s="98"/>
    </row>
    <row r="433" ht="12.75">
      <c r="C433" s="98"/>
    </row>
    <row r="434" ht="12.75">
      <c r="C434" s="98"/>
    </row>
    <row r="435" ht="12.75">
      <c r="C435" s="98"/>
    </row>
    <row r="436" ht="12.75">
      <c r="C436" s="98"/>
    </row>
    <row r="437" ht="12.75">
      <c r="C437" s="98"/>
    </row>
    <row r="438" ht="12.75">
      <c r="C438" s="98"/>
    </row>
    <row r="439" ht="12.75">
      <c r="C439" s="98"/>
    </row>
    <row r="440" ht="12.75">
      <c r="C440" s="98"/>
    </row>
    <row r="441" ht="12.75">
      <c r="C441" s="98"/>
    </row>
    <row r="442" ht="12.75">
      <c r="C442" s="98"/>
    </row>
    <row r="443" ht="12.75">
      <c r="C443" s="98"/>
    </row>
    <row r="444" ht="12.75">
      <c r="C444" s="98"/>
    </row>
    <row r="445" ht="12.75">
      <c r="C445" s="98"/>
    </row>
    <row r="446" ht="12.75">
      <c r="C446" s="98"/>
    </row>
    <row r="447" ht="12.75">
      <c r="C447" s="98"/>
    </row>
    <row r="448" ht="12.75">
      <c r="C448" s="98"/>
    </row>
    <row r="449" ht="12.75">
      <c r="C449" s="98"/>
    </row>
    <row r="450" ht="12.75">
      <c r="C450" s="98"/>
    </row>
    <row r="451" ht="12.75">
      <c r="C451" s="98"/>
    </row>
    <row r="452" ht="12.75">
      <c r="C452" s="98"/>
    </row>
    <row r="453" ht="12.75">
      <c r="C453" s="98"/>
    </row>
    <row r="454" ht="12.75">
      <c r="C454" s="98"/>
    </row>
    <row r="455" ht="12.75">
      <c r="C455" s="98"/>
    </row>
    <row r="456" ht="12.75">
      <c r="C456" s="98"/>
    </row>
    <row r="457" ht="12.75">
      <c r="C457" s="98"/>
    </row>
    <row r="458" ht="12.75">
      <c r="C458" s="98"/>
    </row>
    <row r="459" ht="12.75">
      <c r="C459" s="98"/>
    </row>
    <row r="460" ht="12.75">
      <c r="C460" s="98"/>
    </row>
    <row r="461" ht="12.75">
      <c r="C461" s="98"/>
    </row>
    <row r="462" ht="12.75">
      <c r="C462" s="98"/>
    </row>
    <row r="463" ht="12.75">
      <c r="C463" s="98"/>
    </row>
    <row r="464" ht="12.75">
      <c r="C464" s="98"/>
    </row>
    <row r="465" ht="12.75">
      <c r="C465" s="98"/>
    </row>
    <row r="466" ht="12.75">
      <c r="C466" s="98"/>
    </row>
    <row r="467" ht="12.75">
      <c r="C467" s="98"/>
    </row>
    <row r="468" ht="12.75">
      <c r="C468" s="98"/>
    </row>
    <row r="469" ht="12.75">
      <c r="C469" s="98"/>
    </row>
    <row r="470" ht="12.75">
      <c r="C470" s="98"/>
    </row>
    <row r="471" ht="12.75">
      <c r="C471" s="98"/>
    </row>
    <row r="472" ht="12.75">
      <c r="C472" s="98"/>
    </row>
    <row r="473" ht="12.75">
      <c r="C473" s="98"/>
    </row>
    <row r="474" ht="12.75">
      <c r="C474" s="98"/>
    </row>
    <row r="475" ht="12.75">
      <c r="C475" s="98"/>
    </row>
    <row r="476" ht="12.75">
      <c r="C476" s="98"/>
    </row>
    <row r="477" ht="12.75">
      <c r="C477" s="98"/>
    </row>
    <row r="478" ht="12.75">
      <c r="C478" s="98"/>
    </row>
    <row r="479" ht="12.75">
      <c r="C479" s="98"/>
    </row>
    <row r="480" ht="12.75">
      <c r="C480" s="98"/>
    </row>
    <row r="481" ht="12.75">
      <c r="C481" s="98"/>
    </row>
    <row r="482" ht="12.75">
      <c r="C482" s="98"/>
    </row>
    <row r="483" ht="12.75">
      <c r="C483" s="98"/>
    </row>
    <row r="484" ht="12.75">
      <c r="C484" s="98"/>
    </row>
    <row r="485" ht="12.75">
      <c r="C485" s="98"/>
    </row>
    <row r="486" ht="12.75">
      <c r="C486" s="98"/>
    </row>
    <row r="487" ht="12.75">
      <c r="C487" s="98"/>
    </row>
    <row r="488" ht="12.75">
      <c r="C488" s="98"/>
    </row>
    <row r="489" ht="12.75">
      <c r="C489" s="98"/>
    </row>
    <row r="490" ht="12.75">
      <c r="C490" s="98"/>
    </row>
    <row r="491" ht="12.75">
      <c r="C491" s="98"/>
    </row>
    <row r="492" ht="12.75">
      <c r="C492" s="98"/>
    </row>
    <row r="493" ht="12.75">
      <c r="C493" s="98"/>
    </row>
    <row r="494" ht="12.75">
      <c r="C494" s="98"/>
    </row>
    <row r="495" ht="12.75">
      <c r="C495" s="98"/>
    </row>
    <row r="496" ht="12.75">
      <c r="C496" s="98"/>
    </row>
    <row r="497" ht="12.75">
      <c r="C497" s="98"/>
    </row>
    <row r="498" ht="12.75">
      <c r="C498" s="98"/>
    </row>
    <row r="499" ht="12.75">
      <c r="C499" s="98"/>
    </row>
    <row r="500" ht="12.75">
      <c r="C500" s="98"/>
    </row>
    <row r="501" ht="12.75">
      <c r="C501" s="98"/>
    </row>
    <row r="502" ht="12.75">
      <c r="C502" s="98"/>
    </row>
    <row r="503" ht="12.75">
      <c r="C503" s="98"/>
    </row>
    <row r="504" ht="12.75">
      <c r="C504" s="98"/>
    </row>
    <row r="505" ht="12.75">
      <c r="C505" s="98"/>
    </row>
    <row r="506" ht="12.75">
      <c r="C506" s="98"/>
    </row>
    <row r="507" ht="12.75">
      <c r="C507" s="98"/>
    </row>
    <row r="508" ht="12.75">
      <c r="C508" s="98"/>
    </row>
    <row r="509" ht="12.75">
      <c r="C509" s="98"/>
    </row>
    <row r="510" ht="12.75">
      <c r="C510" s="98"/>
    </row>
    <row r="511" ht="12.75">
      <c r="C511" s="98"/>
    </row>
    <row r="512" ht="12.75">
      <c r="C512" s="98"/>
    </row>
    <row r="513" ht="12.75">
      <c r="C513" s="98"/>
    </row>
    <row r="514" ht="12.75">
      <c r="C514" s="98"/>
    </row>
    <row r="515" ht="12.75">
      <c r="C515" s="98"/>
    </row>
    <row r="516" ht="12.75">
      <c r="C516" s="98"/>
    </row>
    <row r="517" ht="12.75">
      <c r="C517" s="98"/>
    </row>
    <row r="518" ht="12.75">
      <c r="C518" s="98"/>
    </row>
    <row r="519" ht="12.75">
      <c r="C519" s="98"/>
    </row>
    <row r="520" ht="12.75">
      <c r="C520" s="98"/>
    </row>
    <row r="521" ht="12.75">
      <c r="C521" s="98"/>
    </row>
    <row r="522" ht="12.75">
      <c r="C522" s="98"/>
    </row>
    <row r="523" ht="12.75">
      <c r="C523" s="98"/>
    </row>
    <row r="524" ht="12.75">
      <c r="C524" s="98"/>
    </row>
    <row r="525" ht="12.75">
      <c r="C525" s="98"/>
    </row>
    <row r="526" ht="12.75">
      <c r="C526" s="98"/>
    </row>
    <row r="527" ht="12.75">
      <c r="C527" s="98"/>
    </row>
    <row r="528" ht="12.75">
      <c r="C528" s="98"/>
    </row>
    <row r="529" ht="12.75">
      <c r="C529" s="98"/>
    </row>
    <row r="530" ht="12.75">
      <c r="C530" s="98"/>
    </row>
    <row r="531" ht="12.75">
      <c r="C531" s="98"/>
    </row>
    <row r="532" ht="12.75">
      <c r="C532" s="98"/>
    </row>
    <row r="533" ht="12.75">
      <c r="C533" s="98"/>
    </row>
    <row r="534" ht="12.75">
      <c r="C534" s="98"/>
    </row>
    <row r="535" ht="12.75">
      <c r="C535" s="98"/>
    </row>
    <row r="536" ht="12.75">
      <c r="C536" s="98"/>
    </row>
    <row r="537" ht="12.75">
      <c r="C537" s="98"/>
    </row>
    <row r="538" ht="12.75">
      <c r="C538" s="98"/>
    </row>
    <row r="539" ht="12.75">
      <c r="C539" s="98"/>
    </row>
    <row r="540" ht="12.75">
      <c r="C540" s="98"/>
    </row>
    <row r="541" ht="12.75">
      <c r="C541" s="98"/>
    </row>
    <row r="542" ht="12.75">
      <c r="C542" s="98"/>
    </row>
    <row r="543" ht="12.75">
      <c r="C543" s="98"/>
    </row>
    <row r="544" ht="12.75">
      <c r="C544" s="98"/>
    </row>
    <row r="545" ht="12.75">
      <c r="C545" s="98"/>
    </row>
    <row r="546" ht="12.75">
      <c r="C546" s="98"/>
    </row>
    <row r="547" ht="12.75">
      <c r="C547" s="98"/>
    </row>
    <row r="548" ht="12.75">
      <c r="C548" s="98"/>
    </row>
    <row r="549" ht="12.75">
      <c r="C549" s="98"/>
    </row>
    <row r="550" ht="12.75">
      <c r="C550" s="98"/>
    </row>
    <row r="551" ht="12.75">
      <c r="C551" s="98"/>
    </row>
    <row r="552" ht="12.75">
      <c r="C552" s="98"/>
    </row>
    <row r="553" ht="12.75">
      <c r="C553" s="98"/>
    </row>
    <row r="554" ht="12.75">
      <c r="C554" s="98"/>
    </row>
    <row r="555" ht="12.75">
      <c r="C555" s="98"/>
    </row>
    <row r="556" ht="12.75">
      <c r="C556" s="98"/>
    </row>
    <row r="557" ht="12.75">
      <c r="C557" s="98"/>
    </row>
    <row r="558" ht="12.75">
      <c r="C558" s="98"/>
    </row>
    <row r="559" ht="12.75">
      <c r="C559" s="98"/>
    </row>
    <row r="560" ht="12.75">
      <c r="C560" s="98"/>
    </row>
    <row r="561" ht="12.75">
      <c r="C561" s="98"/>
    </row>
    <row r="562" ht="12.75">
      <c r="C562" s="98"/>
    </row>
    <row r="563" ht="12.75">
      <c r="C563" s="98"/>
    </row>
    <row r="564" ht="12.75">
      <c r="C564" s="98"/>
    </row>
    <row r="565" ht="12.75">
      <c r="C565" s="98"/>
    </row>
    <row r="566" ht="12.75">
      <c r="C566" s="98"/>
    </row>
    <row r="567" ht="12.75">
      <c r="C567" s="98"/>
    </row>
    <row r="568" ht="12.75">
      <c r="C568" s="98"/>
    </row>
    <row r="569" ht="12.75">
      <c r="C569" s="98"/>
    </row>
    <row r="570" ht="12.75">
      <c r="C570" s="98"/>
    </row>
    <row r="571" ht="12.75">
      <c r="C571" s="98"/>
    </row>
    <row r="572" ht="12.75">
      <c r="C572" s="98"/>
    </row>
    <row r="573" ht="12.75">
      <c r="C573" s="98"/>
    </row>
    <row r="574" ht="12.75">
      <c r="C574" s="98"/>
    </row>
    <row r="575" ht="12.75">
      <c r="C575" s="98"/>
    </row>
    <row r="576" ht="12.75">
      <c r="C576" s="98"/>
    </row>
    <row r="577" ht="12.75">
      <c r="C577" s="98"/>
    </row>
    <row r="578" ht="12.75">
      <c r="C578" s="98"/>
    </row>
    <row r="579" ht="12.75">
      <c r="C579" s="98"/>
    </row>
    <row r="580" ht="12.75">
      <c r="C580" s="98"/>
    </row>
    <row r="581" ht="12.75">
      <c r="C581" s="98"/>
    </row>
    <row r="582" ht="12.75">
      <c r="C582" s="98"/>
    </row>
    <row r="583" ht="12.75">
      <c r="C583" s="98"/>
    </row>
    <row r="584" ht="12.75">
      <c r="C584" s="98"/>
    </row>
    <row r="585" ht="12.75">
      <c r="C585" s="98"/>
    </row>
    <row r="586" ht="12.75">
      <c r="C586" s="98"/>
    </row>
    <row r="587" ht="12.75">
      <c r="C587" s="98"/>
    </row>
    <row r="588" ht="12.75">
      <c r="C588" s="98"/>
    </row>
    <row r="589" ht="12.75">
      <c r="C589" s="98"/>
    </row>
    <row r="590" ht="12.75">
      <c r="C590" s="98"/>
    </row>
    <row r="591" ht="12.75">
      <c r="C591" s="98"/>
    </row>
    <row r="592" ht="12.75">
      <c r="C592" s="98"/>
    </row>
    <row r="593" ht="12.75">
      <c r="C593" s="98"/>
    </row>
    <row r="594" ht="12.75">
      <c r="C594" s="98"/>
    </row>
    <row r="595" ht="12.75">
      <c r="C595" s="98"/>
    </row>
    <row r="596" ht="12.75">
      <c r="C596" s="98"/>
    </row>
    <row r="597" ht="12.75">
      <c r="C597" s="98"/>
    </row>
    <row r="598" ht="12.75">
      <c r="C598" s="98"/>
    </row>
    <row r="599" ht="12.75">
      <c r="C599" s="98"/>
    </row>
    <row r="600" ht="12.75">
      <c r="C600" s="98"/>
    </row>
    <row r="601" ht="12.75">
      <c r="C601" s="98"/>
    </row>
    <row r="602" ht="12.75">
      <c r="C602" s="98"/>
    </row>
    <row r="603" ht="12.75">
      <c r="C603" s="98"/>
    </row>
    <row r="604" ht="12.75">
      <c r="C604" s="98"/>
    </row>
    <row r="605" ht="12.75">
      <c r="C605" s="98"/>
    </row>
    <row r="606" ht="12.75">
      <c r="C606" s="98"/>
    </row>
    <row r="607" ht="12.75">
      <c r="C607" s="98"/>
    </row>
    <row r="608" ht="12.75">
      <c r="C608" s="98"/>
    </row>
    <row r="609" ht="12.75">
      <c r="C609" s="98"/>
    </row>
    <row r="610" ht="12.75">
      <c r="C610" s="98"/>
    </row>
    <row r="611" ht="12.75">
      <c r="C611" s="98"/>
    </row>
    <row r="612" ht="12.75">
      <c r="C612" s="98"/>
    </row>
    <row r="613" ht="12.75">
      <c r="C613" s="98"/>
    </row>
    <row r="614" ht="12.75">
      <c r="C614" s="98"/>
    </row>
    <row r="615" ht="12.75">
      <c r="C615" s="98"/>
    </row>
    <row r="616" ht="12.75">
      <c r="C616" s="98"/>
    </row>
    <row r="617" ht="12.75">
      <c r="C617" s="98"/>
    </row>
    <row r="618" ht="12.75">
      <c r="C618" s="98"/>
    </row>
    <row r="619" ht="12.75">
      <c r="C619" s="98"/>
    </row>
    <row r="620" ht="12.75">
      <c r="C620" s="98"/>
    </row>
    <row r="621" ht="12.75">
      <c r="C621" s="98"/>
    </row>
    <row r="622" ht="12.75">
      <c r="C622" s="98"/>
    </row>
    <row r="623" ht="12.75">
      <c r="C623" s="98"/>
    </row>
    <row r="624" ht="12.75">
      <c r="C624" s="98"/>
    </row>
    <row r="625" ht="12.75">
      <c r="C625" s="98"/>
    </row>
    <row r="626" ht="12.75">
      <c r="C626" s="98"/>
    </row>
    <row r="627" ht="12.75">
      <c r="C627" s="98"/>
    </row>
    <row r="628" ht="12.75">
      <c r="C628" s="98"/>
    </row>
    <row r="629" ht="12.75">
      <c r="C629" s="98"/>
    </row>
    <row r="630" ht="12.75">
      <c r="C630" s="98"/>
    </row>
    <row r="631" ht="12.75">
      <c r="C631" s="98"/>
    </row>
    <row r="632" ht="12.75">
      <c r="C632" s="98"/>
    </row>
    <row r="633" ht="12.75">
      <c r="C633" s="98"/>
    </row>
    <row r="634" ht="12.75">
      <c r="C634" s="98"/>
    </row>
    <row r="635" ht="12.75">
      <c r="C635" s="98"/>
    </row>
    <row r="636" ht="12.75">
      <c r="C636" s="98"/>
    </row>
    <row r="637" ht="12.75">
      <c r="C637" s="98"/>
    </row>
    <row r="638" ht="12.75">
      <c r="C638" s="98"/>
    </row>
    <row r="639" ht="12.75">
      <c r="C639" s="98"/>
    </row>
    <row r="640" ht="12.75">
      <c r="C640" s="98"/>
    </row>
    <row r="641" ht="12.75">
      <c r="C641" s="98"/>
    </row>
    <row r="642" ht="12.75">
      <c r="C642" s="98"/>
    </row>
    <row r="643" ht="12.75">
      <c r="C643" s="98"/>
    </row>
    <row r="644" ht="12.75">
      <c r="C644" s="98"/>
    </row>
    <row r="645" ht="12.75">
      <c r="C645" s="98"/>
    </row>
    <row r="646" ht="12.75">
      <c r="C646" s="98"/>
    </row>
    <row r="647" ht="12.75">
      <c r="C647" s="98"/>
    </row>
    <row r="648" ht="12.75">
      <c r="C648" s="98"/>
    </row>
    <row r="649" ht="12.75">
      <c r="C649" s="98"/>
    </row>
    <row r="650" ht="12.75">
      <c r="C650" s="98"/>
    </row>
    <row r="651" ht="12.75">
      <c r="C651" s="98"/>
    </row>
    <row r="652" ht="12.75">
      <c r="C652" s="98"/>
    </row>
    <row r="653" ht="12.75">
      <c r="C653" s="98"/>
    </row>
    <row r="654" ht="12.75">
      <c r="C654" s="98"/>
    </row>
    <row r="655" ht="12.75">
      <c r="C655" s="98"/>
    </row>
    <row r="656" ht="12.75">
      <c r="C656" s="98"/>
    </row>
    <row r="657" ht="12.75">
      <c r="C657" s="98"/>
    </row>
    <row r="658" ht="12.75">
      <c r="C658" s="98"/>
    </row>
    <row r="659" ht="12.75">
      <c r="C659" s="98"/>
    </row>
    <row r="660" ht="12.75">
      <c r="C660" s="98"/>
    </row>
    <row r="661" ht="12.75">
      <c r="C661" s="98"/>
    </row>
    <row r="662" ht="12.75">
      <c r="C662" s="98"/>
    </row>
    <row r="663" ht="12.75">
      <c r="C663" s="98"/>
    </row>
    <row r="664" ht="12.75">
      <c r="C664" s="98"/>
    </row>
    <row r="665" ht="12.75">
      <c r="C665" s="98"/>
    </row>
    <row r="666" ht="12.75">
      <c r="C666" s="98"/>
    </row>
    <row r="667" ht="12.75">
      <c r="C667" s="98"/>
    </row>
    <row r="668" ht="12.75">
      <c r="C668" s="98"/>
    </row>
    <row r="669" ht="12.75">
      <c r="C669" s="98"/>
    </row>
    <row r="670" ht="12.75">
      <c r="C670" s="98"/>
    </row>
    <row r="671" ht="12.75">
      <c r="C671" s="98"/>
    </row>
    <row r="672" ht="12.75">
      <c r="C672" s="98"/>
    </row>
    <row r="673" ht="12.75">
      <c r="C673" s="98"/>
    </row>
    <row r="674" ht="12.75">
      <c r="C674" s="98"/>
    </row>
    <row r="675" ht="12.75">
      <c r="C675" s="98"/>
    </row>
    <row r="676" ht="12.75">
      <c r="C676" s="98"/>
    </row>
    <row r="677" ht="12.75">
      <c r="C677" s="98"/>
    </row>
    <row r="678" ht="12.75">
      <c r="C678" s="98"/>
    </row>
    <row r="679" ht="12.75">
      <c r="C679" s="98"/>
    </row>
    <row r="680" ht="12.75">
      <c r="C680" s="98"/>
    </row>
    <row r="681" ht="12.75">
      <c r="C681" s="98"/>
    </row>
    <row r="682" ht="12.75">
      <c r="C682" s="98"/>
    </row>
    <row r="683" ht="12.75">
      <c r="C683" s="98"/>
    </row>
    <row r="684" ht="12.75">
      <c r="C684" s="98"/>
    </row>
    <row r="685" ht="12.75">
      <c r="C685" s="98"/>
    </row>
    <row r="686" ht="12.75">
      <c r="C686" s="98"/>
    </row>
    <row r="687" ht="12.75">
      <c r="C687" s="98"/>
    </row>
    <row r="688" ht="12.75">
      <c r="C688" s="98"/>
    </row>
    <row r="689" ht="12.75">
      <c r="C689" s="98"/>
    </row>
    <row r="690" ht="12.75">
      <c r="C690" s="98"/>
    </row>
    <row r="691" ht="12.75">
      <c r="C691" s="98"/>
    </row>
    <row r="692" ht="12.75">
      <c r="C692" s="98"/>
    </row>
    <row r="693" ht="12.75">
      <c r="C693" s="98"/>
    </row>
    <row r="694" ht="12.75">
      <c r="C694" s="98"/>
    </row>
    <row r="695" ht="12.75">
      <c r="C695" s="98"/>
    </row>
    <row r="696" ht="12.75">
      <c r="C696" s="98"/>
    </row>
    <row r="697" ht="12.75">
      <c r="C697" s="98"/>
    </row>
    <row r="698" ht="12.75">
      <c r="C698" s="98"/>
    </row>
    <row r="699" ht="12.75">
      <c r="C699" s="98"/>
    </row>
    <row r="700" ht="12.75">
      <c r="C700" s="98"/>
    </row>
    <row r="701" ht="12.75">
      <c r="C701" s="98"/>
    </row>
    <row r="702" ht="12.75">
      <c r="C702" s="98"/>
    </row>
    <row r="703" ht="12.75">
      <c r="C703" s="98"/>
    </row>
    <row r="704" ht="12.75">
      <c r="C704" s="98"/>
    </row>
    <row r="705" ht="12.75">
      <c r="C705" s="98"/>
    </row>
    <row r="706" ht="12.75">
      <c r="C706" s="98"/>
    </row>
    <row r="707" ht="12.75">
      <c r="C707" s="98"/>
    </row>
    <row r="708" ht="12.75">
      <c r="C708" s="98"/>
    </row>
    <row r="709" ht="12.75">
      <c r="C709" s="98"/>
    </row>
    <row r="710" ht="12.75">
      <c r="C710" s="98"/>
    </row>
    <row r="711" ht="12.75">
      <c r="C711" s="98"/>
    </row>
    <row r="712" ht="12.75">
      <c r="C712" s="98"/>
    </row>
    <row r="713" ht="12.75">
      <c r="C713" s="98"/>
    </row>
    <row r="714" ht="12.75">
      <c r="C714" s="98"/>
    </row>
    <row r="715" ht="12.75">
      <c r="C715" s="98"/>
    </row>
    <row r="716" ht="12.75">
      <c r="C716" s="98"/>
    </row>
    <row r="717" ht="12.75">
      <c r="C717" s="98"/>
    </row>
    <row r="718" ht="12.75">
      <c r="C718" s="98"/>
    </row>
    <row r="719" ht="12.75">
      <c r="C719" s="98"/>
    </row>
    <row r="720" ht="12.75">
      <c r="C720" s="98"/>
    </row>
    <row r="721" ht="12.75">
      <c r="C721" s="98"/>
    </row>
    <row r="722" ht="12.75">
      <c r="C722" s="98"/>
    </row>
    <row r="723" ht="12.75">
      <c r="C723" s="98"/>
    </row>
    <row r="724" ht="12.75">
      <c r="C724" s="98"/>
    </row>
    <row r="725" ht="12.75">
      <c r="C725" s="98"/>
    </row>
    <row r="726" ht="12.75">
      <c r="C726" s="98"/>
    </row>
    <row r="727" ht="12.75">
      <c r="C727" s="98"/>
    </row>
    <row r="728" ht="12.75">
      <c r="C728" s="98"/>
    </row>
    <row r="729" ht="12.75">
      <c r="C729" s="98"/>
    </row>
    <row r="730" ht="12.75">
      <c r="C730" s="98"/>
    </row>
    <row r="731" ht="12.75">
      <c r="C731" s="98"/>
    </row>
    <row r="732" ht="12.75">
      <c r="C732" s="98"/>
    </row>
    <row r="733" ht="12.75">
      <c r="C733" s="98"/>
    </row>
    <row r="734" ht="12.75">
      <c r="C734" s="98"/>
    </row>
    <row r="735" ht="12.75">
      <c r="C735" s="98"/>
    </row>
    <row r="736" ht="12.75">
      <c r="C736" s="98"/>
    </row>
    <row r="737" ht="12.75">
      <c r="C737" s="98"/>
    </row>
    <row r="738" ht="12.75">
      <c r="C738" s="98"/>
    </row>
    <row r="739" ht="12.75">
      <c r="C739" s="98"/>
    </row>
    <row r="740" ht="12.75">
      <c r="C740" s="98"/>
    </row>
    <row r="741" ht="12.75">
      <c r="C741" s="98"/>
    </row>
    <row r="742" ht="12.75">
      <c r="C742" s="98"/>
    </row>
    <row r="743" ht="12.75">
      <c r="C743" s="98"/>
    </row>
    <row r="744" ht="12.75">
      <c r="C744" s="98"/>
    </row>
    <row r="745" ht="12.75">
      <c r="C745" s="98"/>
    </row>
    <row r="746" ht="12.75">
      <c r="C746" s="98"/>
    </row>
    <row r="747" ht="12.75">
      <c r="C747" s="98"/>
    </row>
    <row r="748" ht="12.75">
      <c r="C748" s="98"/>
    </row>
    <row r="749" ht="12.75">
      <c r="C749" s="98"/>
    </row>
    <row r="750" ht="12.75">
      <c r="C750" s="98"/>
    </row>
    <row r="751" ht="12.75">
      <c r="C751" s="98"/>
    </row>
    <row r="752" ht="12.75">
      <c r="C752" s="98"/>
    </row>
    <row r="753" ht="12.75">
      <c r="C753" s="98"/>
    </row>
    <row r="754" ht="12.75">
      <c r="C754" s="98"/>
    </row>
    <row r="755" ht="12.75">
      <c r="C755" s="98"/>
    </row>
    <row r="756" ht="12.75">
      <c r="C756" s="98"/>
    </row>
    <row r="757" ht="12.75">
      <c r="C757" s="98"/>
    </row>
    <row r="758" ht="12.75">
      <c r="C758" s="98"/>
    </row>
    <row r="759" ht="12.75">
      <c r="C759" s="98"/>
    </row>
    <row r="760" ht="12.75">
      <c r="C760" s="98"/>
    </row>
    <row r="761" ht="12.75">
      <c r="C761" s="98"/>
    </row>
    <row r="762" ht="12.75">
      <c r="C762" s="98"/>
    </row>
    <row r="763" ht="12.75">
      <c r="C763" s="98"/>
    </row>
    <row r="764" ht="12.75">
      <c r="C764" s="98"/>
    </row>
    <row r="765" ht="12.75">
      <c r="C765" s="98"/>
    </row>
    <row r="766" ht="12.75">
      <c r="C766" s="98"/>
    </row>
    <row r="767" ht="12.75">
      <c r="C767" s="98"/>
    </row>
    <row r="768" ht="12.75">
      <c r="C768" s="98"/>
    </row>
    <row r="769" ht="12.75">
      <c r="C769" s="98"/>
    </row>
    <row r="770" ht="12.75">
      <c r="C770" s="98"/>
    </row>
    <row r="771" ht="12.75">
      <c r="C771" s="98"/>
    </row>
    <row r="772" ht="12.75">
      <c r="C772" s="98"/>
    </row>
    <row r="773" ht="12.75">
      <c r="C773" s="98"/>
    </row>
    <row r="774" ht="12.75">
      <c r="C774" s="98"/>
    </row>
    <row r="775" ht="12.75">
      <c r="C775" s="98"/>
    </row>
    <row r="776" ht="12.75">
      <c r="C776" s="98"/>
    </row>
    <row r="777" ht="12.75">
      <c r="C777" s="98"/>
    </row>
    <row r="778" ht="12.75">
      <c r="C778" s="98"/>
    </row>
    <row r="779" ht="12.75">
      <c r="C779" s="98"/>
    </row>
    <row r="780" ht="12.75">
      <c r="C780" s="98"/>
    </row>
    <row r="781" ht="12.75">
      <c r="C781" s="98"/>
    </row>
    <row r="782" ht="12.75">
      <c r="C782" s="98"/>
    </row>
    <row r="783" ht="12.75">
      <c r="C783" s="98"/>
    </row>
    <row r="784" ht="12.75">
      <c r="C784" s="98"/>
    </row>
    <row r="785" ht="12.75">
      <c r="C785" s="98"/>
    </row>
    <row r="786" ht="12.75">
      <c r="C786" s="98"/>
    </row>
    <row r="787" ht="12.75">
      <c r="C787" s="98"/>
    </row>
    <row r="788" ht="12.75">
      <c r="C788" s="98"/>
    </row>
    <row r="789" ht="12.75">
      <c r="C789" s="98"/>
    </row>
    <row r="790" ht="12.75">
      <c r="C790" s="98"/>
    </row>
    <row r="791" ht="12.75">
      <c r="C791" s="98"/>
    </row>
    <row r="792" ht="12.75">
      <c r="C792" s="98"/>
    </row>
    <row r="793" ht="12.75">
      <c r="C793" s="98"/>
    </row>
    <row r="794" ht="12.75">
      <c r="C794" s="98"/>
    </row>
    <row r="795" ht="12.75">
      <c r="C795" s="98"/>
    </row>
    <row r="796" ht="12.75">
      <c r="C796" s="98"/>
    </row>
    <row r="797" ht="12.75">
      <c r="C797" s="98"/>
    </row>
    <row r="798" ht="12.75">
      <c r="C798" s="98"/>
    </row>
    <row r="799" ht="12.75">
      <c r="C799" s="98"/>
    </row>
    <row r="800" ht="12.75">
      <c r="C800" s="98"/>
    </row>
    <row r="801" ht="12.75">
      <c r="C801" s="98"/>
    </row>
    <row r="802" ht="12.75">
      <c r="C802" s="98"/>
    </row>
    <row r="803" ht="12.75">
      <c r="C803" s="98"/>
    </row>
    <row r="804" ht="12.75">
      <c r="C804" s="98"/>
    </row>
    <row r="805" ht="12.75">
      <c r="C805" s="98"/>
    </row>
    <row r="806" ht="12.75">
      <c r="C806" s="98"/>
    </row>
    <row r="807" ht="12.75">
      <c r="C807" s="98"/>
    </row>
    <row r="808" ht="12.75">
      <c r="C808" s="98"/>
    </row>
  </sheetData>
  <sheetProtection sheet="1" objects="1" scenarios="1"/>
  <mergeCells count="2">
    <mergeCell ref="C25:D25"/>
    <mergeCell ref="C26:D26"/>
  </mergeCells>
  <hyperlinks>
    <hyperlink ref="K2" location="Лист5!A1" tooltip="Потолки из ГВЛ" display="Расчет потолка"/>
    <hyperlink ref="K3" location="Лист2!A1" tooltip="Перегородки с использованием ГВЛ." display="Расчет перегородок"/>
    <hyperlink ref="K4" location="СтеныГл!A1" tooltip="Облицовка стен ГВЛ." display="Облицовка стен"/>
    <hyperlink ref="K5" location="ПолыГл!A1" tooltip="Суперпол - сборные основания" display="Суперпол"/>
  </hyperlink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47"/>
  <sheetViews>
    <sheetView showGridLines="0" showRowColHeaders="0" showZeros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44.421875" style="0" customWidth="1"/>
    <col min="4" max="4" width="11.7109375" style="0" customWidth="1"/>
    <col min="6" max="6" width="10.7109375" style="0" customWidth="1"/>
  </cols>
  <sheetData>
    <row r="1" spans="1:6" ht="12.75">
      <c r="A1" s="145"/>
      <c r="B1" s="145"/>
      <c r="C1" s="145"/>
      <c r="D1" s="145"/>
      <c r="E1" s="145"/>
      <c r="F1" s="145"/>
    </row>
    <row r="2" spans="1:6" ht="12.75">
      <c r="A2" s="145"/>
      <c r="B2" s="145"/>
      <c r="C2" s="145"/>
      <c r="D2" s="145"/>
      <c r="E2" s="145"/>
      <c r="F2" s="145"/>
    </row>
    <row r="3" spans="1:6" ht="12.75">
      <c r="A3" s="145"/>
      <c r="B3" s="145"/>
      <c r="C3" s="145"/>
      <c r="D3" s="145"/>
      <c r="E3" s="145"/>
      <c r="F3" s="145"/>
    </row>
    <row r="4" spans="1:6" ht="12.75">
      <c r="A4" s="145"/>
      <c r="B4" s="145"/>
      <c r="C4" s="145"/>
      <c r="D4" s="145"/>
      <c r="E4" s="145"/>
      <c r="F4" s="145"/>
    </row>
    <row r="5" spans="1:6" ht="12.75">
      <c r="A5" s="145"/>
      <c r="B5" s="145"/>
      <c r="C5" s="145"/>
      <c r="D5" s="145"/>
      <c r="E5" s="145"/>
      <c r="F5" s="145"/>
    </row>
    <row r="6" spans="1:6" ht="12.75">
      <c r="A6" s="145"/>
      <c r="B6" s="145"/>
      <c r="C6" s="145"/>
      <c r="D6" s="145"/>
      <c r="E6" s="145"/>
      <c r="F6" s="145"/>
    </row>
    <row r="7" spans="1:6" ht="12.75">
      <c r="A7" s="145"/>
      <c r="B7" s="145"/>
      <c r="C7" s="145"/>
      <c r="D7" s="145"/>
      <c r="E7" s="145"/>
      <c r="F7" s="145"/>
    </row>
    <row r="8" spans="1:6" ht="12.75">
      <c r="A8" s="145"/>
      <c r="B8" s="145"/>
      <c r="C8" s="145"/>
      <c r="D8" s="145"/>
      <c r="E8" s="145"/>
      <c r="F8" s="145"/>
    </row>
    <row r="9" spans="1:6" ht="12.75">
      <c r="A9" s="145"/>
      <c r="B9" s="144" t="s">
        <v>112</v>
      </c>
      <c r="C9" s="147">
        <f>+СтеныГл!D6*СтеныГл!D7</f>
        <v>60</v>
      </c>
      <c r="D9" s="148" t="s">
        <v>1</v>
      </c>
      <c r="E9" s="145"/>
      <c r="F9" s="145"/>
    </row>
    <row r="10" spans="1:6" ht="12.75">
      <c r="A10" s="145"/>
      <c r="B10" s="145"/>
      <c r="C10" s="145"/>
      <c r="D10" s="148"/>
      <c r="E10" s="145"/>
      <c r="F10" s="145"/>
    </row>
    <row r="11" spans="1:6" ht="12.75">
      <c r="A11" s="145"/>
      <c r="B11" s="161" t="s">
        <v>40</v>
      </c>
      <c r="C11" s="173" t="s">
        <v>41</v>
      </c>
      <c r="D11" s="173"/>
      <c r="E11" s="173"/>
      <c r="F11" s="173"/>
    </row>
    <row r="12" spans="1:6" ht="12.75">
      <c r="A12" s="145"/>
      <c r="B12" s="160" t="str">
        <f>+Стены!B4</f>
        <v>Лист гипсоволокнистый</v>
      </c>
      <c r="C12" s="162">
        <f>VLOOKUP(B12,Стены!$B$4:$L$24,Стены!$J$27,{FALSE})*$C$9</f>
        <v>60</v>
      </c>
      <c r="D12" s="163" t="str">
        <f>VLOOKUP(B12,Стены!$B$4:$M$24,12,FALSE)</f>
        <v>кв.м</v>
      </c>
      <c r="E12" s="164">
        <f>CEILING(C12/VLOOKUP(B12,СтеныГл!$C$17:$G$38,3,FALSE),1)</f>
        <v>20</v>
      </c>
      <c r="F12" s="165" t="str">
        <f>VLOOKUP(B12,СтеныГл!$C$17:$G$38,5,{FALSE})</f>
        <v>листов</v>
      </c>
    </row>
    <row r="13" spans="1:6" ht="12.75">
      <c r="A13" s="145"/>
      <c r="B13" s="160" t="str">
        <f>+Стены!B5</f>
        <v>Профиль ПН 28/27</v>
      </c>
      <c r="C13" s="162">
        <f>VLOOKUP(B13,Стены!$B$4:$L$24,Стены!$J$27,{FALSE})*$C$9</f>
        <v>42</v>
      </c>
      <c r="D13" s="163" t="str">
        <f>VLOOKUP(B13,Стены!$B$4:$M$24,12,FALSE)</f>
        <v>пог.м</v>
      </c>
      <c r="E13" s="164">
        <f>CEILING(C13/VLOOKUP(B13,СтеныГл!$C$17:$G$38,3,FALSE),1)</f>
        <v>14</v>
      </c>
      <c r="F13" s="165" t="str">
        <f>VLOOKUP(B13,СтеныГл!$C$17:$G$38,5,{FALSE})</f>
        <v>шт.</v>
      </c>
    </row>
    <row r="14" spans="1:6" ht="12.75">
      <c r="A14" s="145"/>
      <c r="B14" s="160" t="str">
        <f>+Стены!B6</f>
        <v>Профиль ПН 50/40 (75/40, 100/40)</v>
      </c>
      <c r="C14" s="162">
        <f>VLOOKUP(B14,Стены!$B$4:$L$24,Стены!$J$27,{FALSE})*$C$9</f>
        <v>0</v>
      </c>
      <c r="D14" s="163" t="str">
        <f>VLOOKUP(B14,Стены!$B$4:$M$24,12,FALSE)</f>
        <v>пог.м</v>
      </c>
      <c r="E14" s="164">
        <f>CEILING(C14/VLOOKUP(B14,СтеныГл!$C$17:$G$38,3,FALSE),1)</f>
        <v>0</v>
      </c>
      <c r="F14" s="165" t="str">
        <f>VLOOKUP(B14,СтеныГл!$C$17:$G$38,5,{FALSE})</f>
        <v>шт.</v>
      </c>
    </row>
    <row r="15" spans="1:6" ht="12.75">
      <c r="A15" s="145"/>
      <c r="B15" s="160" t="str">
        <f>+Стены!B7</f>
        <v>Профиль НС 50/50 (75/50. 100/50)</v>
      </c>
      <c r="C15" s="162">
        <f>VLOOKUP(B15,Стены!$B$4:$L$24,Стены!$J$27,{FALSE})*$C$9</f>
        <v>0</v>
      </c>
      <c r="D15" s="163" t="str">
        <f>VLOOKUP(B15,Стены!$B$4:$M$24,12,FALSE)</f>
        <v>пог.м</v>
      </c>
      <c r="E15" s="164">
        <f>CEILING(C15/VLOOKUP(B15,СтеныГл!$C$17:$G$38,3),1)</f>
        <v>0</v>
      </c>
      <c r="F15" s="165" t="str">
        <f>VLOOKUP(B15,СтеныГл!$C$17:$G$38,5)</f>
        <v>шт.</v>
      </c>
    </row>
    <row r="16" spans="1:6" ht="12.75">
      <c r="A16" s="145"/>
      <c r="B16" s="160" t="str">
        <f>+Стены!B8</f>
        <v>Профиль ПП 60/27</v>
      </c>
      <c r="C16" s="162">
        <f>VLOOKUP(B16,Стены!$B$4:$L$24,Стены!$J$27,{FALSE})*$C$9</f>
        <v>120</v>
      </c>
      <c r="D16" s="163" t="str">
        <f>VLOOKUP(B16,Стены!$B$4:$M$24,12,FALSE)</f>
        <v>пог.м</v>
      </c>
      <c r="E16" s="164">
        <f>CEILING(C16/VLOOKUP(B16,СтеныГл!$C$17:$G$38,3,FALSE),1)</f>
        <v>40</v>
      </c>
      <c r="F16" s="165" t="str">
        <f>VLOOKUP(B16,СтеныГл!$C$17:$G$38,5,{FALSE})</f>
        <v>шт.</v>
      </c>
    </row>
    <row r="17" spans="1:6" ht="12.75">
      <c r="A17" s="145"/>
      <c r="B17" s="160" t="str">
        <f>+Стены!B9</f>
        <v>Подвес прямой (С 663)</v>
      </c>
      <c r="C17" s="162">
        <f>VLOOKUP(B17,Стены!$B$4:$L$24,Стены!$J$27,{FALSE})*$C$9</f>
        <v>42</v>
      </c>
      <c r="D17" s="163" t="str">
        <f>VLOOKUP(B17,Стены!$B$4:$M$24,12,FALSE)</f>
        <v>шт.</v>
      </c>
      <c r="E17" s="164">
        <f>CEILING(C17/VLOOKUP(B17,СтеныГл!$C$17:$G$38,3,FALSE),1)</f>
        <v>42</v>
      </c>
      <c r="F17" s="165" t="str">
        <f>VLOOKUP(B17,СтеныГл!$C$17:$G$38,5,{FALSE})</f>
        <v>шт.</v>
      </c>
    </row>
    <row r="18" spans="1:6" ht="12.75">
      <c r="A18" s="145"/>
      <c r="B18" s="160" t="str">
        <f>+Стены!B10</f>
        <v>Кронштейн (С 665, С 666, при h&gt;4 м)</v>
      </c>
      <c r="C18" s="162">
        <f>VLOOKUP(B18,Стены!$B$4:$L$24,Стены!$J$27,{FALSE})*$C$9</f>
        <v>0</v>
      </c>
      <c r="D18" s="163" t="str">
        <f>VLOOKUP(B18,Стены!$B$4:$M$24,12,FALSE)</f>
        <v>шт.</v>
      </c>
      <c r="E18" s="164">
        <f>CEILING(C18/VLOOKUP(B18,СтеныГл!$C$17:$G$38,3,FALSE),1)</f>
        <v>0</v>
      </c>
      <c r="F18" s="165" t="str">
        <f>VLOOKUP(B18,СтеныГл!$C$17:$G$38,5,{FALSE})</f>
        <v>шт.</v>
      </c>
    </row>
    <row r="19" spans="1:6" ht="12.75">
      <c r="A19" s="145"/>
      <c r="B19" s="160" t="str">
        <f>+Стены!B11</f>
        <v>Лента уплотнительная 30(50)хЗ,2</v>
      </c>
      <c r="C19" s="162">
        <f>VLOOKUP(B19,Стены!$B$4:$L$24,Стены!$J$27,{FALSE})*$C$9</f>
        <v>6</v>
      </c>
      <c r="D19" s="163" t="str">
        <f>VLOOKUP(B19,Стены!$B$4:$M$24,12,FALSE)</f>
        <v>пог.м</v>
      </c>
      <c r="E19" s="164">
        <f>CEILING(C19/VLOOKUP(B19,СтеныГл!$C$17:$G$38,3,FALSE),1)</f>
        <v>1</v>
      </c>
      <c r="F19" s="165" t="str">
        <f>VLOOKUP(B19,СтеныГл!$C$17:$G$38,5,{FALSE})</f>
        <v>рул.</v>
      </c>
    </row>
    <row r="20" spans="1:6" ht="12.75">
      <c r="A20" s="145"/>
      <c r="B20" s="160" t="str">
        <f>INDEX(Стены!B12:B13,Стены!O12)</f>
        <v>Лента уплотнительная 30 (50, 70, 100)х3,2</v>
      </c>
      <c r="C20" s="162">
        <f>VLOOKUP(B20,Стены!$B$4:$L$24,Стены!$J$27,{FALSE})*$C$9</f>
        <v>45</v>
      </c>
      <c r="D20" s="163" t="str">
        <f>VLOOKUP(B20,Стены!$B$4:$M$24,12,FALSE)</f>
        <v>пог.м</v>
      </c>
      <c r="E20" s="164">
        <f>CEILING(C20/VLOOKUP(B20,СтеныГл!$C$17:$G$38,3,FALSE),1)</f>
        <v>2</v>
      </c>
      <c r="F20" s="165" t="str">
        <f>VLOOKUP(B20,СтеныГл!$C$17:$G$38,5,{FALSE})</f>
        <v>рул.</v>
      </c>
    </row>
    <row r="21" spans="1:6" ht="12.75">
      <c r="A21" s="145"/>
      <c r="B21" s="160" t="str">
        <f>+Стены!B14</f>
        <v>Дюбель «К» 6х35</v>
      </c>
      <c r="C21" s="162">
        <f>VLOOKUP(B21,Стены!$B$4:$L$24,Стены!$J$27,{FALSE})*$C$9</f>
        <v>96</v>
      </c>
      <c r="D21" s="163" t="str">
        <f>VLOOKUP(B21,Стены!$B$4:$M$24,12,FALSE)</f>
        <v>шт.</v>
      </c>
      <c r="E21" s="164">
        <f>CEILING(C21/VLOOKUP(B21,СтеныГл!$C$17:$G$38,3,FALSE),1)</f>
        <v>96</v>
      </c>
      <c r="F21" s="165" t="str">
        <f>VLOOKUP(B21,СтеныГл!$C$17:$G$38,5,{FALSE})</f>
        <v>шт.</v>
      </c>
    </row>
    <row r="22" spans="1:6" ht="12.75">
      <c r="A22" s="145"/>
      <c r="B22" s="160" t="str">
        <f>+Стены!B15</f>
        <v>Шуруп LN9 (для профилей)</v>
      </c>
      <c r="C22" s="162">
        <f>VLOOKUP(B22,Стены!$B$4:$L$24,Стены!$J$27,{FALSE})*$C$9</f>
        <v>90</v>
      </c>
      <c r="D22" s="163" t="str">
        <f>VLOOKUP(B22,Стены!$B$4:$M$24,12,FALSE)</f>
        <v>шт.</v>
      </c>
      <c r="E22" s="164">
        <f>CEILING(C22/VLOOKUP(B22,СтеныГл!$C$17:$G$38,3,FALSE),1)</f>
        <v>90</v>
      </c>
      <c r="F22" s="165" t="str">
        <f>VLOOKUP(B22,СтеныГл!$C$17:$G$38,5,{FALSE})</f>
        <v>шт.</v>
      </c>
    </row>
    <row r="23" spans="1:6" ht="12.75">
      <c r="A23" s="145"/>
      <c r="B23" s="160" t="str">
        <f>+Стены!B16</f>
        <v>Шуруп для ГВЛ 3,9хЗ0 мм</v>
      </c>
      <c r="C23" s="162">
        <f>VLOOKUP(B23,Стены!$B$4:$L$24,Стены!$J$27,{FALSE})*$C$9</f>
        <v>840</v>
      </c>
      <c r="D23" s="163" t="str">
        <f>VLOOKUP(B23,Стены!$B$4:$M$24,12,FALSE)</f>
        <v>шт.</v>
      </c>
      <c r="E23" s="164">
        <f>CEILING(C23/VLOOKUP(B23,СтеныГл!$C$17:$G$38,3,FALSE),1)</f>
        <v>840</v>
      </c>
      <c r="F23" s="165" t="str">
        <f>VLOOKUP(B23,СтеныГл!$C$17:$G$38,5,{FALSE})</f>
        <v>шт.</v>
      </c>
    </row>
    <row r="24" spans="1:6" ht="12.75">
      <c r="A24" s="145"/>
      <c r="B24" s="160" t="str">
        <f>+Стены!B17</f>
        <v>Шуруп для ГВЛ 3,9x45 мм</v>
      </c>
      <c r="C24" s="162">
        <f>VLOOKUP(B24,Стены!$B$4:$L$24,Стены!$J$27,{FALSE})*$C$9</f>
        <v>0</v>
      </c>
      <c r="D24" s="163" t="str">
        <f>VLOOKUP(B24,Стены!$B$4:$M$24,12,FALSE)</f>
        <v>шт.</v>
      </c>
      <c r="E24" s="164">
        <f>CEILING(C24/VLOOKUP(B24,СтеныГл!$C$17:$G$38,3,FALSE),1)</f>
        <v>0</v>
      </c>
      <c r="F24" s="165" t="str">
        <f>VLOOKUP(B24,СтеныГл!$C$17:$G$38,5,{FALSE})</f>
        <v>шт.</v>
      </c>
    </row>
    <row r="25" spans="1:6" ht="25.5">
      <c r="A25" s="145"/>
      <c r="B25" s="160" t="str">
        <f>+Стены!B19</f>
        <v>Шпаклевка «Фугенфюллер ГВ» (для шпаклевания швов)</v>
      </c>
      <c r="C25" s="162">
        <f>VLOOKUP(B25,Стены!$B$4:$L$24,Стены!$J$27,{FALSE})*$C$9</f>
        <v>18</v>
      </c>
      <c r="D25" s="163" t="str">
        <f>VLOOKUP(B25,Стены!$B$4:$M$24,12,FALSE)</f>
        <v>кг.</v>
      </c>
      <c r="E25" s="164">
        <f>CEILING(C25/VLOOKUP(B25,СтеныГл!$C$17:$G$38,3,FALSE),1)</f>
        <v>1</v>
      </c>
      <c r="F25" s="165" t="str">
        <f>VLOOKUP(B25,СтеныГл!$C$17:$G$38,5,{FALSE})</f>
        <v>меш.</v>
      </c>
    </row>
    <row r="26" spans="1:7" ht="25.5">
      <c r="A26" s="145"/>
      <c r="B26" s="160" t="str">
        <f>+Стены!B20</f>
        <v>Шпаклевка «Фугенфюллер» (для приклеивания ГВЛ)</v>
      </c>
      <c r="C26" s="162">
        <f>IF(OR(Стены!$D$32=1,Стены!$D$32=3),VLOOKUP(B26,Стены!$B$4:$L$24,Стены!$J$27,{FALSE})*$C$9,0)</f>
        <v>0</v>
      </c>
      <c r="D26" s="163" t="str">
        <f>VLOOKUP(B26,Стены!$B$4:$M$24,12,FALSE)</f>
        <v>кг</v>
      </c>
      <c r="E26" s="164">
        <f>CEILING(C26/VLOOKUP(B26,СтеныГл!$C$17:$G$38,3,FALSE),1)</f>
        <v>0</v>
      </c>
      <c r="F26" s="165" t="str">
        <f>VLOOKUP(B26,СтеныГл!$C$17:$G$38,5,{FALSE})</f>
        <v>меш.</v>
      </c>
      <c r="G26" s="3"/>
    </row>
    <row r="27" spans="1:6" ht="12.75">
      <c r="A27" s="145"/>
      <c r="B27" s="160" t="str">
        <f>+Стены!B21</f>
        <v>Монтажный клей «Перлфикс ГВ»</v>
      </c>
      <c r="C27" s="162">
        <f>IF(OR(Стены!$D$32=2,Стены!$D$32=3),VLOOKUP(B27,Стены!$B$4:$L$24,Стены!$J$27,{FALSE})*$C$9,0)</f>
        <v>0</v>
      </c>
      <c r="D27" s="163" t="str">
        <f>VLOOKUP(B27,Стены!$B$4:$M$24,12,FALSE)</f>
        <v>кг</v>
      </c>
      <c r="E27" s="164">
        <f>CEILING(C27/VLOOKUP(B27,СтеныГл!$C$17:$G$38,3,FALSE),1)</f>
        <v>0</v>
      </c>
      <c r="F27" s="165" t="str">
        <f>VLOOKUP(B27,СтеныГл!$C$17:$G$38,5,{FALSE})</f>
        <v>меш.</v>
      </c>
    </row>
    <row r="28" spans="1:6" ht="12.75">
      <c r="A28" s="145"/>
      <c r="B28" s="160" t="str">
        <f>+Стены!B22</f>
        <v>Полосы из гипсоволокнистых листов</v>
      </c>
      <c r="C28" s="162">
        <f>IF(Стены!$D$32=3,VLOOKUP(B28,Стены!$B$4:$L$24,Стены!$J$27,{FALSE})*$C$9,0)</f>
        <v>0</v>
      </c>
      <c r="D28" s="163" t="str">
        <f>VLOOKUP(B28,Стены!$B$4:$M$24,12,FALSE)</f>
        <v>пог.м</v>
      </c>
      <c r="E28" s="164">
        <f>CEILING(C28/VLOOKUP(B28,СтеныГл!$C$17:$G$38,3,FALSE),1)</f>
        <v>0</v>
      </c>
      <c r="F28" s="165" t="str">
        <f>VLOOKUP(B28,СтеныГл!$C$17:$G$38,5,{FALSE})</f>
        <v>шт.</v>
      </c>
    </row>
    <row r="29" spans="1:6" ht="12.75">
      <c r="A29" s="145"/>
      <c r="B29" s="160" t="str">
        <f>+Стены!B23</f>
        <v>Профиль ПУ 31x31 (защита углов)</v>
      </c>
      <c r="C29" s="166" t="s">
        <v>119</v>
      </c>
      <c r="D29" s="163"/>
      <c r="E29" s="167"/>
      <c r="F29" s="167"/>
    </row>
    <row r="30" spans="1:6" ht="12.75">
      <c r="A30" s="145"/>
      <c r="B30" s="160" t="str">
        <f>+Стены!B24</f>
        <v>Грунтовка</v>
      </c>
      <c r="C30" s="162">
        <f>VLOOKUP(B30,Стены!$B$4:$L$24,Стены!$J$27,{FALSE})*$C$9</f>
        <v>6</v>
      </c>
      <c r="D30" s="163" t="str">
        <f>VLOOKUP(B30,Стены!$B$4:$M$24,12,FALSE)</f>
        <v>л</v>
      </c>
      <c r="E30" s="164">
        <f>CEILING(C30/VLOOKUP(B30,СтеныГл!$C$17:$G$38,3,FALSE),1)</f>
        <v>2</v>
      </c>
      <c r="F30" s="165" t="str">
        <f>VLOOKUP(B30,СтеныГл!$C$17:$G$38,5,{FALSE})</f>
        <v>канист.</v>
      </c>
    </row>
    <row r="31" spans="1:6" ht="12.75">
      <c r="A31" s="145"/>
      <c r="B31" s="168"/>
      <c r="C31" s="145"/>
      <c r="D31" s="145"/>
      <c r="E31" s="145"/>
      <c r="F31" s="145"/>
    </row>
    <row r="32" spans="1:6" ht="12.75">
      <c r="A32" s="145"/>
      <c r="B32" s="168"/>
      <c r="C32" s="145"/>
      <c r="D32" s="145"/>
      <c r="E32" s="145"/>
      <c r="F32" s="145"/>
    </row>
    <row r="33" spans="1:6" ht="12.75">
      <c r="A33" s="145"/>
      <c r="B33" s="168"/>
      <c r="C33" s="145"/>
      <c r="D33" s="145"/>
      <c r="E33" s="145"/>
      <c r="F33" s="145"/>
    </row>
    <row r="34" spans="1:6" ht="12.75">
      <c r="A34" s="145"/>
      <c r="B34" s="168"/>
      <c r="C34" s="145"/>
      <c r="D34" s="145"/>
      <c r="E34" s="145"/>
      <c r="F34" s="145"/>
    </row>
    <row r="35" spans="1:6" ht="12.75">
      <c r="A35" s="145"/>
      <c r="B35" s="168"/>
      <c r="C35" s="145"/>
      <c r="D35" s="145"/>
      <c r="E35" s="145"/>
      <c r="F35" s="145"/>
    </row>
    <row r="36" spans="1:6" ht="12.75">
      <c r="A36" s="145"/>
      <c r="B36" s="145"/>
      <c r="C36" s="145"/>
      <c r="D36" s="145"/>
      <c r="E36" s="145"/>
      <c r="F36" s="145"/>
    </row>
    <row r="37" spans="1:6" ht="12.75">
      <c r="A37" s="145"/>
      <c r="B37" s="145"/>
      <c r="C37" s="145"/>
      <c r="D37" s="145"/>
      <c r="E37" s="145"/>
      <c r="F37" s="145"/>
    </row>
    <row r="38" spans="1:6" ht="12.75">
      <c r="A38" s="145"/>
      <c r="B38" s="145"/>
      <c r="C38" s="145"/>
      <c r="D38" s="145"/>
      <c r="E38" s="145"/>
      <c r="F38" s="145"/>
    </row>
    <row r="39" spans="1:6" ht="12.75">
      <c r="A39" s="145"/>
      <c r="B39" s="145"/>
      <c r="C39" s="145"/>
      <c r="D39" s="145"/>
      <c r="E39" s="145"/>
      <c r="F39" s="145"/>
    </row>
    <row r="40" spans="1:6" ht="12.75">
      <c r="A40" s="145"/>
      <c r="B40" s="145"/>
      <c r="C40" s="145"/>
      <c r="D40" s="145"/>
      <c r="E40" s="145"/>
      <c r="F40" s="145"/>
    </row>
    <row r="41" spans="1:6" ht="12.75">
      <c r="A41" s="145"/>
      <c r="B41" s="145"/>
      <c r="C41" s="145"/>
      <c r="D41" s="145"/>
      <c r="E41" s="145"/>
      <c r="F41" s="145"/>
    </row>
    <row r="42" spans="1:6" ht="12.75">
      <c r="A42" s="145"/>
      <c r="B42" s="145"/>
      <c r="C42" s="145"/>
      <c r="D42" s="145"/>
      <c r="E42" s="145"/>
      <c r="F42" s="145"/>
    </row>
    <row r="43" spans="1:6" ht="12.75">
      <c r="A43" s="145"/>
      <c r="B43" s="145"/>
      <c r="C43" s="145"/>
      <c r="D43" s="145"/>
      <c r="E43" s="145"/>
      <c r="F43" s="145"/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45"/>
      <c r="B45" s="145"/>
      <c r="C45" s="145"/>
      <c r="D45" s="145"/>
      <c r="E45" s="145"/>
      <c r="F45" s="145"/>
    </row>
    <row r="46" spans="1:6" ht="12.75">
      <c r="A46" s="145"/>
      <c r="B46" s="145"/>
      <c r="C46" s="145"/>
      <c r="D46" s="145"/>
      <c r="E46" s="145"/>
      <c r="F46" s="145"/>
    </row>
    <row r="47" spans="1:6" ht="12.75">
      <c r="A47" s="145"/>
      <c r="B47" s="145"/>
      <c r="C47" s="145"/>
      <c r="D47" s="145"/>
      <c r="E47" s="145"/>
      <c r="F47" s="145"/>
    </row>
  </sheetData>
  <sheetProtection sheet="1" objects="1" scenarios="1"/>
  <mergeCells count="1">
    <mergeCell ref="C11:F1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 Алексеевич </cp:lastModifiedBy>
  <cp:lastPrinted>2001-10-11T07:55:47Z</cp:lastPrinted>
  <dcterms:created xsi:type="dcterms:W3CDTF">1996-10-08T23:32:33Z</dcterms:created>
  <dcterms:modified xsi:type="dcterms:W3CDTF">2001-11-21T08:21:51Z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